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I\Kandivali (East)\Jigeesha Arun Desai\"/>
    </mc:Choice>
  </mc:AlternateContent>
  <xr:revisionPtr revIDLastSave="0" documentId="13_ncr:1_{93E7A799-04E1-456A-A14D-5571E7C3E4B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23" l="1"/>
  <c r="C28" i="23"/>
  <c r="C27" i="23"/>
  <c r="J18" i="23"/>
  <c r="F84" i="23"/>
  <c r="F23" i="23"/>
  <c r="F10" i="23"/>
  <c r="F11" i="23" s="1"/>
  <c r="F8" i="23"/>
  <c r="F7" i="23"/>
  <c r="F6" i="23"/>
  <c r="F5" i="23"/>
  <c r="F14" i="23" s="1"/>
  <c r="H38" i="4"/>
  <c r="H47" i="4"/>
  <c r="D42" i="4"/>
  <c r="N21" i="24"/>
  <c r="N17" i="24"/>
  <c r="N7" i="24"/>
  <c r="N11" i="24"/>
  <c r="N12" i="24"/>
  <c r="N13" i="24"/>
  <c r="N14" i="24"/>
  <c r="N15" i="24"/>
  <c r="N16" i="24"/>
  <c r="N19" i="24"/>
  <c r="N20" i="24"/>
  <c r="I44" i="4"/>
  <c r="H43" i="4"/>
  <c r="G45" i="4"/>
  <c r="I40" i="4"/>
  <c r="J40" i="4" s="1"/>
  <c r="I36" i="4"/>
  <c r="C5" i="25"/>
  <c r="C4" i="25"/>
  <c r="C3" i="25"/>
  <c r="P2" i="4"/>
  <c r="Q2" i="4" s="1"/>
  <c r="B2" i="4" s="1"/>
  <c r="C2" i="4" s="1"/>
  <c r="Q3" i="4"/>
  <c r="B3" i="4" s="1"/>
  <c r="C3" i="4" s="1"/>
  <c r="D3" i="4" s="1"/>
  <c r="P4" i="4"/>
  <c r="B4" i="4" s="1"/>
  <c r="C4" i="4" s="1"/>
  <c r="D4" i="4" s="1"/>
  <c r="Q5" i="4"/>
  <c r="P6" i="4"/>
  <c r="Q6" i="4" s="1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12" i="23" l="1"/>
  <c r="F13" i="23" s="1"/>
  <c r="F16" i="23" s="1"/>
  <c r="H12" i="4"/>
  <c r="H4" i="4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H14" i="4" s="1"/>
  <c r="G14" i="4"/>
  <c r="F4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F19" i="23" l="1"/>
  <c r="F25" i="23" s="1"/>
  <c r="G16" i="23"/>
  <c r="G19" i="23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F21" i="23" l="1"/>
  <c r="F20" i="23"/>
  <c r="G21" i="23"/>
  <c r="H21" i="23" s="1"/>
  <c r="G20" i="23"/>
  <c r="H19" i="23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H20" i="23" l="1"/>
  <c r="J3" i="24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<sst xmlns="http://schemas.openxmlformats.org/spreadsheetml/2006/main" count="150" uniqueCount="100">
  <si>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</si>
  <si>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</si>
  <si>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</si>
  <si>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</si>
  <si>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</si>
  <si>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</si>
  <si>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</si>
  <si>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</si>
  <si>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</si>
  <si>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</si>
  <si>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</si>
  <si>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</si>
  <si>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</si>
  <si>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</si>
  <si>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</si>
  <si>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</si>
  <si>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</si>
  <si>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</si>
  <si>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</si>
  <si>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</si>
  <si>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</si>
  <si>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</si>
  <si>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</si>
  <si>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</si>
  <si>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</si>
  <si>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</si>
  <si>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</si>
  <si>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</si>
  <si>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</si>
  <si>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</si>
  <si>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</si>
  <si>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</si>
  <si>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</si>
  <si>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</si>
  <si>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</si>
  <si>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</si>
  <si>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</si>
  <si>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</si>
  <si>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</si>
  <si>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</si>
  <si>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</si>
  <si>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</si>
  <si>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</si>
  <si>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</si>
  <si>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</si>
  <si>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</si>
  <si>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</si>
  <si>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</si>
  <si>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</si>
  <si>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</si>
  <si>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</si>
  <si>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</si>
  <si>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</si>
  <si>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</si>
  <si>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</si>
  <si>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</si>
  <si>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</si>
  <si>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</si>
  <si>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</si>
  <si>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</si>
  <si>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</si>
  <si>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</si>
  <si>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</si>
  <si>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</si>
  <si>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</si>
  <si>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</si>
  <si>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</si>
  <si>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</si>
  <si>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</si>
  <si>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</si>
  <si>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</si>
  <si>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</si>
  <si>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</si>
  <si>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</si>
  <si>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</si>
  <si>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</si>
  <si>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</si>
  <si>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</si>
  <si>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</si>
  <si>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</si>
  <si>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</si>
  <si>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</si>
  <si>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</si>
  <si>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</si>
  <si>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No. 103</t>
  </si>
  <si>
    <t>Flat No. 302</t>
  </si>
  <si>
    <t>18.12.2015</t>
  </si>
  <si>
    <t>ASBUA</t>
  </si>
  <si>
    <t>OC-2004</t>
  </si>
  <si>
    <t>LOADING</t>
  </si>
  <si>
    <t>Flat No. E-103</t>
  </si>
  <si>
    <t>Flat No. F-302</t>
  </si>
  <si>
    <t>Terrace</t>
  </si>
  <si>
    <t>BALC</t>
  </si>
  <si>
    <t>MCA - 103</t>
  </si>
  <si>
    <t>TERRACE</t>
  </si>
  <si>
    <t>TMCA</t>
  </si>
  <si>
    <t>terrace</t>
  </si>
  <si>
    <t>sbua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</si>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</sst>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2" fontId="0" fillId="0" borderId="0" xfId="0" applyNumberFormat="1"/>
    <xf numFmtId="43" fontId="6" fillId="2" borderId="8" xfId="1" applyFont="1" applyFill="1" applyBorder="1"/>
    <xf numFmtId="43" fontId="7" fillId="2" borderId="8" xfId="1" applyFont="1" applyFill="1" applyBorder="1"/>
    <xf numFmtId="43" fontId="7" fillId="0" borderId="8" xfId="1" applyFont="1" applyFill="1" applyBorder="1"/>
    <xf numFmtId="0" fontId="6" fillId="0" borderId="8" xfId="0" applyFont="1" applyBorder="1"/>
    <xf numFmtId="0" fontId="7" fillId="0" borderId="8" xfId="0" applyFont="1" applyBorder="1"/>
    <xf numFmtId="0" fontId="2" fillId="2" borderId="8" xfId="0" applyFont="1" applyFill="1" applyBorder="1"/>
    <xf numFmtId="0" fontId="7" fillId="2" borderId="8" xfId="0" applyFont="1" applyFill="1" applyBorder="1"/>
    <xf numFmtId="43" fontId="7" fillId="0" borderId="8" xfId="0" applyNumberFormat="1" applyFont="1" applyBorder="1"/>
    <xf numFmtId="43" fontId="3" fillId="0" borderId="8" xfId="1" applyFont="1" applyBorder="1"/>
    <xf numFmtId="43" fontId="0" fillId="0" borderId="8" xfId="0" applyNumberFormat="1" applyBorder="1"/>
    <xf numFmtId="43" fontId="2" fillId="0" borderId="8" xfId="0" applyNumberFormat="1" applyFont="1" applyBorder="1"/>
    <xf numFmtId="43" fontId="5" fillId="0" borderId="8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48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9FA43-7A1C-3B3A-C6D6-4CFA542F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EF072-505C-DE93-0CFC-0784CF4FB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D80C99-1993-5797-B6F4-612A387E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573537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C6A95-4420-F4D0-A9D3-22FE5561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94337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31" sqref="G3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5" t="s">
        <v>77</v>
      </c>
      <c r="C3" s="46">
        <f>374860*0.85</f>
        <v>318631</v>
      </c>
      <c r="D3" s="35"/>
      <c r="E3" s="35"/>
      <c r="F3" s="35"/>
      <c r="H3" s="49" t="s">
        <v>37</v>
      </c>
      <c r="I3" s="49"/>
      <c r="J3" s="49" t="s">
        <v>38</v>
      </c>
      <c r="K3" s="49" t="s">
        <v>39</v>
      </c>
      <c r="L3" s="49" t="s">
        <v>40</v>
      </c>
    </row>
    <row r="4" spans="2:12" x14ac:dyDescent="0.25">
      <c r="B4" s="35" t="s">
        <v>83</v>
      </c>
      <c r="C4" s="46">
        <f>C3*10%</f>
        <v>31863.100000000002</v>
      </c>
      <c r="D4" s="35"/>
      <c r="E4" s="35"/>
      <c r="F4" s="35"/>
      <c r="H4" s="50" t="s">
        <v>41</v>
      </c>
      <c r="I4" s="35" t="s">
        <v>42</v>
      </c>
      <c r="J4" s="35" t="s">
        <v>43</v>
      </c>
      <c r="K4" s="35">
        <v>2554.8123374210331</v>
      </c>
      <c r="L4" s="35">
        <v>2248.2348569305091</v>
      </c>
    </row>
    <row r="5" spans="2:12" x14ac:dyDescent="0.25">
      <c r="B5" s="35" t="s">
        <v>78</v>
      </c>
      <c r="C5" s="51">
        <f>C3+C4</f>
        <v>350494.1</v>
      </c>
      <c r="D5" s="52" t="s">
        <v>62</v>
      </c>
      <c r="E5" s="53">
        <f>C5/10.764</f>
        <v>32561.696395392046</v>
      </c>
      <c r="F5" s="52" t="s">
        <v>63</v>
      </c>
      <c r="H5" s="54" t="s">
        <v>44</v>
      </c>
      <c r="I5" s="50">
        <v>0.95</v>
      </c>
      <c r="J5" s="35"/>
      <c r="K5" s="35" t="s">
        <v>45</v>
      </c>
      <c r="L5" s="35" t="s">
        <v>42</v>
      </c>
    </row>
    <row r="6" spans="2:12" x14ac:dyDescent="0.25">
      <c r="B6" s="35" t="s">
        <v>79</v>
      </c>
      <c r="C6" s="46">
        <v>29400</v>
      </c>
      <c r="D6" s="35"/>
      <c r="E6" s="35"/>
      <c r="F6" s="35"/>
      <c r="H6" s="55" t="s">
        <v>46</v>
      </c>
      <c r="I6" s="50">
        <v>0.9</v>
      </c>
      <c r="J6" s="35" t="s">
        <v>47</v>
      </c>
      <c r="K6" s="35" t="s">
        <v>48</v>
      </c>
      <c r="L6" s="35" t="s">
        <v>49</v>
      </c>
    </row>
    <row r="7" spans="2:12" x14ac:dyDescent="0.25">
      <c r="B7" s="35" t="s">
        <v>80</v>
      </c>
      <c r="C7" s="46">
        <f>C5-C6</f>
        <v>321094.09999999998</v>
      </c>
      <c r="D7" s="35"/>
      <c r="E7" s="35"/>
      <c r="F7" s="35"/>
      <c r="H7" s="54" t="s">
        <v>50</v>
      </c>
      <c r="I7" s="50">
        <v>0.8</v>
      </c>
      <c r="J7" s="35"/>
      <c r="K7" s="54" t="s">
        <v>46</v>
      </c>
      <c r="L7" s="50">
        <v>0.05</v>
      </c>
    </row>
    <row r="8" spans="2:12" ht="30" x14ac:dyDescent="0.25">
      <c r="B8" s="56" t="s">
        <v>81</v>
      </c>
      <c r="C8" s="46">
        <f>C7*D13%</f>
        <v>260086.22099999999</v>
      </c>
      <c r="D8" s="35"/>
      <c r="E8" s="35"/>
      <c r="F8" s="35"/>
      <c r="H8" s="54" t="s">
        <v>51</v>
      </c>
      <c r="I8" s="50">
        <v>0.7</v>
      </c>
      <c r="J8" s="35"/>
      <c r="K8" s="57" t="s">
        <v>52</v>
      </c>
      <c r="L8" s="50">
        <v>0.1</v>
      </c>
    </row>
    <row r="9" spans="2:12" x14ac:dyDescent="0.25">
      <c r="B9" s="35" t="s">
        <v>82</v>
      </c>
      <c r="C9" s="51">
        <f>C6+C8</f>
        <v>289486.22100000002</v>
      </c>
      <c r="D9" s="52" t="s">
        <v>62</v>
      </c>
      <c r="E9" s="53">
        <f>C9/10.764</f>
        <v>26893.926142697885</v>
      </c>
      <c r="F9" s="52" t="s">
        <v>63</v>
      </c>
      <c r="H9" s="54" t="s">
        <v>53</v>
      </c>
      <c r="I9" s="50">
        <v>0.6</v>
      </c>
      <c r="J9" s="35"/>
      <c r="K9" s="35" t="s">
        <v>54</v>
      </c>
      <c r="L9" s="50">
        <v>0.15</v>
      </c>
    </row>
    <row r="10" spans="2:12" x14ac:dyDescent="0.25">
      <c r="C10" s="58"/>
      <c r="H10" s="35" t="s">
        <v>55</v>
      </c>
      <c r="I10" s="50">
        <v>0.5</v>
      </c>
      <c r="J10" s="35"/>
      <c r="K10" s="35" t="s">
        <v>56</v>
      </c>
      <c r="L10" s="50">
        <v>0.2</v>
      </c>
    </row>
    <row r="11" spans="2:12" x14ac:dyDescent="0.25">
      <c r="B11" s="41" t="s">
        <v>68</v>
      </c>
      <c r="C11" s="60">
        <f>Calculation!D7</f>
        <v>2023</v>
      </c>
      <c r="H11" s="35" t="s">
        <v>57</v>
      </c>
      <c r="I11" s="50">
        <v>0.4</v>
      </c>
      <c r="J11" s="35"/>
      <c r="K11" s="35"/>
      <c r="L11" s="35"/>
    </row>
    <row r="12" spans="2:12" x14ac:dyDescent="0.25">
      <c r="B12" s="41" t="s">
        <v>69</v>
      </c>
      <c r="C12" s="60">
        <f>Calculation!D8</f>
        <v>2004</v>
      </c>
      <c r="D12" s="59">
        <v>100</v>
      </c>
      <c r="H12" s="35" t="s">
        <v>58</v>
      </c>
      <c r="I12" s="50">
        <v>0.3</v>
      </c>
      <c r="J12" s="35"/>
      <c r="K12" s="35"/>
      <c r="L12" s="35"/>
    </row>
    <row r="13" spans="2:12" x14ac:dyDescent="0.25">
      <c r="B13" s="41" t="s">
        <v>70</v>
      </c>
      <c r="C13" s="60">
        <f>C11-C12</f>
        <v>19</v>
      </c>
      <c r="D13" s="59">
        <f>D12-C13</f>
        <v>81</v>
      </c>
    </row>
    <row r="15" spans="2:12" x14ac:dyDescent="0.25">
      <c r="B15" s="35" t="s">
        <v>59</v>
      </c>
      <c r="C15" s="46">
        <v>93700</v>
      </c>
      <c r="D15" s="35"/>
      <c r="E15" s="35"/>
      <c r="F15" s="35"/>
    </row>
    <row r="16" spans="2:12" x14ac:dyDescent="0.25">
      <c r="B16" s="35" t="s">
        <v>60</v>
      </c>
      <c r="C16" s="46">
        <f>C15*5%</f>
        <v>4685</v>
      </c>
      <c r="D16" s="35"/>
      <c r="E16" s="35"/>
      <c r="F16" s="35"/>
    </row>
    <row r="17" spans="2:6" x14ac:dyDescent="0.25">
      <c r="B17" s="35" t="s">
        <v>61</v>
      </c>
      <c r="C17" s="51">
        <f>C15+C16</f>
        <v>98385</v>
      </c>
      <c r="D17" s="52" t="s">
        <v>62</v>
      </c>
      <c r="E17" s="53">
        <f>C17/10.764</f>
        <v>9140.1895206243044</v>
      </c>
      <c r="F17" s="52" t="s">
        <v>63</v>
      </c>
    </row>
    <row r="18" spans="2:6" x14ac:dyDescent="0.25">
      <c r="B18" s="35" t="s">
        <v>65</v>
      </c>
      <c r="C18" s="46">
        <v>26620</v>
      </c>
      <c r="D18" s="35"/>
      <c r="E18" s="35"/>
      <c r="F18" s="35"/>
    </row>
    <row r="19" spans="2:6" x14ac:dyDescent="0.25">
      <c r="B19" s="35" t="s">
        <v>66</v>
      </c>
      <c r="C19" s="46">
        <f>C17-C18</f>
        <v>71765</v>
      </c>
      <c r="D19" s="35"/>
      <c r="E19" s="35"/>
      <c r="F19" s="35"/>
    </row>
    <row r="20" spans="2:6" ht="45" x14ac:dyDescent="0.25">
      <c r="B20" s="56" t="s">
        <v>67</v>
      </c>
      <c r="C20" s="46">
        <f>C18*80%</f>
        <v>21296</v>
      </c>
      <c r="D20" s="35"/>
      <c r="E20" s="35"/>
      <c r="F20" s="35"/>
    </row>
    <row r="21" spans="2:6" x14ac:dyDescent="0.25">
      <c r="B21" s="35" t="s">
        <v>64</v>
      </c>
      <c r="C21" s="51">
        <f>C19+C20</f>
        <v>93061</v>
      </c>
      <c r="D21" s="52" t="s">
        <v>62</v>
      </c>
      <c r="E21" s="53">
        <f>C21/10.764</f>
        <v>8645.5778520995918</v>
      </c>
      <c r="F21" s="5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7" sqref="N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2" t="s">
        <v>29</v>
      </c>
      <c r="B1" s="32" t="s">
        <v>30</v>
      </c>
      <c r="C1" s="32" t="s">
        <v>31</v>
      </c>
      <c r="D1" s="32" t="s">
        <v>30</v>
      </c>
      <c r="E1" s="33" t="s">
        <v>32</v>
      </c>
      <c r="F1" s="33" t="s">
        <v>33</v>
      </c>
      <c r="G1" s="33" t="s">
        <v>34</v>
      </c>
      <c r="H1" s="33" t="s">
        <v>34</v>
      </c>
      <c r="I1" s="34" t="s">
        <v>35</v>
      </c>
      <c r="J1" s="3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2">
        <v>0</v>
      </c>
      <c r="B2" s="32">
        <v>0</v>
      </c>
      <c r="C2" s="32">
        <v>0</v>
      </c>
      <c r="D2" s="32">
        <v>0</v>
      </c>
      <c r="E2" s="33">
        <f t="shared" ref="E2:I23" si="0">B2/12</f>
        <v>0</v>
      </c>
      <c r="F2" s="33">
        <f t="shared" ref="F2:F30" si="1">D2/12</f>
        <v>0</v>
      </c>
      <c r="G2" s="33">
        <f t="shared" ref="G2:G30" si="2">A2+E2</f>
        <v>0</v>
      </c>
      <c r="H2" s="33">
        <f t="shared" ref="H2:H30" si="3">C2+F2</f>
        <v>0</v>
      </c>
      <c r="I2" s="34">
        <f t="shared" ref="I2:I22" si="4">G2*H2</f>
        <v>0</v>
      </c>
      <c r="J2" s="34">
        <f>I2</f>
        <v>0</v>
      </c>
      <c r="K2" s="35"/>
      <c r="L2" s="35"/>
      <c r="M2" s="35"/>
      <c r="N2" s="36"/>
      <c r="O2" s="35"/>
      <c r="P2" s="35"/>
      <c r="Q2" s="35"/>
      <c r="R2" s="3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2">
        <v>0</v>
      </c>
      <c r="B3" s="32">
        <v>0</v>
      </c>
      <c r="C3" s="32">
        <v>0</v>
      </c>
      <c r="D3" s="32">
        <v>0</v>
      </c>
      <c r="E3" s="33">
        <f t="shared" si="0"/>
        <v>0</v>
      </c>
      <c r="F3" s="33">
        <f t="shared" si="1"/>
        <v>0</v>
      </c>
      <c r="G3" s="33">
        <f t="shared" si="2"/>
        <v>0</v>
      </c>
      <c r="H3" s="33">
        <f t="shared" si="3"/>
        <v>0</v>
      </c>
      <c r="I3" s="34">
        <f t="shared" si="4"/>
        <v>0</v>
      </c>
      <c r="J3" s="34">
        <f>J2+I3</f>
        <v>0</v>
      </c>
      <c r="K3" s="35"/>
      <c r="L3" s="35"/>
      <c r="M3" s="35"/>
      <c r="N3" s="36"/>
      <c r="O3" s="35"/>
      <c r="P3" s="35"/>
      <c r="Q3" s="35"/>
      <c r="R3" s="35"/>
      <c r="S3" s="3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2">
        <v>0</v>
      </c>
      <c r="B4" s="32">
        <v>0</v>
      </c>
      <c r="C4" s="32">
        <v>0</v>
      </c>
      <c r="D4" s="32">
        <v>0</v>
      </c>
      <c r="E4" s="33">
        <f t="shared" si="0"/>
        <v>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4">
        <f t="shared" ref="J4:J30" si="5">J3+I4</f>
        <v>0</v>
      </c>
      <c r="K4" s="35"/>
      <c r="L4" s="35"/>
      <c r="M4" s="35"/>
      <c r="N4" s="35"/>
      <c r="O4" s="35"/>
      <c r="P4" s="35"/>
      <c r="Q4" s="35"/>
      <c r="R4" s="35"/>
      <c r="S4" s="37" t="s">
        <v>44</v>
      </c>
      <c r="T4" s="30">
        <v>0.95</v>
      </c>
      <c r="V4" t="s">
        <v>45</v>
      </c>
      <c r="W4" t="s">
        <v>42</v>
      </c>
    </row>
    <row r="5" spans="1:23" ht="16.5" x14ac:dyDescent="0.3">
      <c r="A5" s="32">
        <v>0</v>
      </c>
      <c r="B5" s="32">
        <v>0</v>
      </c>
      <c r="C5" s="32">
        <v>0</v>
      </c>
      <c r="D5" s="32">
        <v>0</v>
      </c>
      <c r="E5" s="33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4">
        <f t="shared" si="5"/>
        <v>0</v>
      </c>
      <c r="K5" s="35"/>
      <c r="L5" s="35">
        <v>40.74</v>
      </c>
      <c r="M5" s="35">
        <v>25.31</v>
      </c>
      <c r="N5" s="35">
        <f t="shared" ref="N5:N20" si="6">L5*M5</f>
        <v>1031.1294</v>
      </c>
      <c r="O5" s="35"/>
      <c r="P5" s="35"/>
      <c r="Q5" s="35"/>
      <c r="R5" s="36"/>
      <c r="S5" s="38" t="s">
        <v>46</v>
      </c>
      <c r="T5" s="3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2">
        <v>0</v>
      </c>
      <c r="B6" s="32">
        <v>0</v>
      </c>
      <c r="C6" s="32">
        <v>0</v>
      </c>
      <c r="D6" s="32">
        <v>0</v>
      </c>
      <c r="E6" s="33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4">
        <f t="shared" si="5"/>
        <v>0</v>
      </c>
      <c r="K6" s="35"/>
      <c r="L6" s="35">
        <v>14.63</v>
      </c>
      <c r="M6" s="35">
        <v>25.31</v>
      </c>
      <c r="N6" s="35">
        <f t="shared" si="6"/>
        <v>370.28530000000001</v>
      </c>
      <c r="O6" s="35"/>
      <c r="P6" s="35"/>
      <c r="Q6" s="35"/>
      <c r="R6" s="36"/>
      <c r="S6" s="37" t="s">
        <v>50</v>
      </c>
      <c r="T6" s="30">
        <v>0.8</v>
      </c>
      <c r="V6" s="37" t="s">
        <v>46</v>
      </c>
      <c r="W6" s="30">
        <v>0.05</v>
      </c>
    </row>
    <row r="7" spans="1:23" ht="16.5" x14ac:dyDescent="0.3">
      <c r="A7" s="32">
        <v>0</v>
      </c>
      <c r="B7" s="32">
        <v>0</v>
      </c>
      <c r="C7" s="32">
        <v>0</v>
      </c>
      <c r="D7" s="32">
        <v>0</v>
      </c>
      <c r="E7" s="33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4">
        <f t="shared" si="5"/>
        <v>0</v>
      </c>
      <c r="K7" s="35"/>
      <c r="L7" s="35"/>
      <c r="M7" s="35"/>
      <c r="N7" s="35">
        <f>SUM(N5:N6)</f>
        <v>1401.4147</v>
      </c>
      <c r="O7" s="35" t="s">
        <v>92</v>
      </c>
      <c r="P7" s="35"/>
      <c r="Q7" s="35"/>
      <c r="R7" s="36"/>
      <c r="S7" s="37" t="s">
        <v>51</v>
      </c>
      <c r="T7" s="30">
        <v>0.7</v>
      </c>
      <c r="V7" s="39" t="s">
        <v>52</v>
      </c>
      <c r="W7" s="30">
        <v>0.1</v>
      </c>
    </row>
    <row r="8" spans="1:23" ht="16.5" x14ac:dyDescent="0.3">
      <c r="A8" s="32">
        <v>0</v>
      </c>
      <c r="B8" s="32">
        <v>0</v>
      </c>
      <c r="C8" s="32">
        <v>0</v>
      </c>
      <c r="D8" s="32">
        <v>0</v>
      </c>
      <c r="E8" s="33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4">
        <f t="shared" si="5"/>
        <v>0</v>
      </c>
      <c r="K8" s="35"/>
      <c r="L8" s="35"/>
      <c r="M8" s="35"/>
      <c r="N8" s="35"/>
      <c r="O8" s="35"/>
      <c r="P8" s="35"/>
      <c r="Q8" s="35"/>
      <c r="R8" s="36"/>
      <c r="S8" s="37" t="s">
        <v>53</v>
      </c>
      <c r="T8" s="30">
        <v>0.6</v>
      </c>
      <c r="V8" t="s">
        <v>54</v>
      </c>
      <c r="W8" s="30">
        <v>0.15</v>
      </c>
    </row>
    <row r="9" spans="1:23" ht="16.5" x14ac:dyDescent="0.3">
      <c r="A9" s="32">
        <v>0</v>
      </c>
      <c r="B9" s="32">
        <v>0</v>
      </c>
      <c r="C9" s="32">
        <v>0</v>
      </c>
      <c r="D9" s="32"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4">
        <f t="shared" si="5"/>
        <v>0</v>
      </c>
      <c r="K9" s="35"/>
      <c r="L9" s="35">
        <v>14.97</v>
      </c>
      <c r="M9" s="35">
        <v>10.51</v>
      </c>
      <c r="N9" s="35">
        <f t="shared" si="6"/>
        <v>157.3347</v>
      </c>
      <c r="O9" s="35"/>
      <c r="P9" s="35"/>
      <c r="Q9" s="35"/>
      <c r="R9" s="36"/>
      <c r="S9" t="s">
        <v>55</v>
      </c>
      <c r="T9" s="30">
        <v>0.5</v>
      </c>
      <c r="V9" t="s">
        <v>56</v>
      </c>
      <c r="W9" s="30">
        <v>0.2</v>
      </c>
    </row>
    <row r="10" spans="1:23" ht="16.5" x14ac:dyDescent="0.3">
      <c r="A10" s="32">
        <v>0</v>
      </c>
      <c r="B10" s="32">
        <v>0</v>
      </c>
      <c r="C10" s="32">
        <v>0</v>
      </c>
      <c r="D10" s="32"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4">
        <f t="shared" si="5"/>
        <v>0</v>
      </c>
      <c r="K10" s="35"/>
      <c r="L10" s="35">
        <v>5.13</v>
      </c>
      <c r="M10" s="35">
        <v>3.99</v>
      </c>
      <c r="N10" s="35">
        <f t="shared" si="6"/>
        <v>20.468700000000002</v>
      </c>
      <c r="O10" s="35"/>
      <c r="P10" s="35"/>
      <c r="Q10" s="35"/>
      <c r="R10" s="36"/>
      <c r="S10" t="s">
        <v>57</v>
      </c>
      <c r="T10" s="30">
        <v>0.4</v>
      </c>
    </row>
    <row r="11" spans="1:23" ht="16.5" x14ac:dyDescent="0.3">
      <c r="A11" s="32">
        <v>0</v>
      </c>
      <c r="B11" s="32">
        <v>0</v>
      </c>
      <c r="C11" s="32">
        <v>0</v>
      </c>
      <c r="D11" s="32"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4">
        <f t="shared" si="5"/>
        <v>0</v>
      </c>
      <c r="K11" s="35"/>
      <c r="L11" s="35">
        <v>9.9499999999999993</v>
      </c>
      <c r="M11" s="35">
        <v>11.87</v>
      </c>
      <c r="N11" s="35">
        <f t="shared" si="6"/>
        <v>118.10649999999998</v>
      </c>
      <c r="O11" s="35"/>
      <c r="P11" s="35"/>
      <c r="Q11" s="35"/>
      <c r="R11" s="36"/>
      <c r="T11" s="30"/>
    </row>
    <row r="12" spans="1:23" ht="16.5" x14ac:dyDescent="0.3">
      <c r="A12" s="32">
        <v>0</v>
      </c>
      <c r="B12" s="32">
        <v>0</v>
      </c>
      <c r="C12" s="32">
        <v>0</v>
      </c>
      <c r="D12" s="32"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40">
        <f t="shared" si="4"/>
        <v>0</v>
      </c>
      <c r="J12" s="34">
        <f>J11+I12</f>
        <v>0</v>
      </c>
      <c r="K12" s="35"/>
      <c r="L12" s="35">
        <v>10.067</v>
      </c>
      <c r="M12" s="35">
        <v>6.54</v>
      </c>
      <c r="N12" s="35">
        <f t="shared" si="6"/>
        <v>65.838180000000008</v>
      </c>
      <c r="O12" s="35"/>
      <c r="P12" s="35"/>
      <c r="Q12" s="35"/>
      <c r="R12" s="36"/>
      <c r="S12" t="s">
        <v>58</v>
      </c>
      <c r="T12" s="30">
        <v>0.3</v>
      </c>
    </row>
    <row r="13" spans="1:23" ht="16.5" x14ac:dyDescent="0.3">
      <c r="A13" s="32">
        <v>0</v>
      </c>
      <c r="B13" s="32">
        <v>0</v>
      </c>
      <c r="C13" s="32">
        <v>0</v>
      </c>
      <c r="D13" s="32"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4">
        <f t="shared" si="5"/>
        <v>0</v>
      </c>
      <c r="K13" s="35"/>
      <c r="L13" s="35">
        <v>11.3</v>
      </c>
      <c r="M13" s="35">
        <v>9.7799999999999994</v>
      </c>
      <c r="N13" s="35">
        <f t="shared" si="6"/>
        <v>110.514</v>
      </c>
      <c r="O13" s="35"/>
      <c r="P13" s="35"/>
      <c r="Q13" s="35"/>
      <c r="R13" s="36"/>
    </row>
    <row r="14" spans="1:23" ht="16.5" x14ac:dyDescent="0.3">
      <c r="A14" s="32">
        <v>0</v>
      </c>
      <c r="B14" s="32">
        <v>0</v>
      </c>
      <c r="C14" s="32">
        <v>0</v>
      </c>
      <c r="D14" s="32"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4">
        <f t="shared" si="5"/>
        <v>0</v>
      </c>
      <c r="K14" s="35"/>
      <c r="L14" s="35">
        <v>6.47</v>
      </c>
      <c r="M14" s="35">
        <v>4.62</v>
      </c>
      <c r="N14" s="35">
        <f t="shared" si="6"/>
        <v>29.891400000000001</v>
      </c>
      <c r="O14" s="35"/>
      <c r="P14" s="35"/>
      <c r="Q14" s="35"/>
      <c r="R14" s="36"/>
    </row>
    <row r="15" spans="1:23" ht="16.5" x14ac:dyDescent="0.3">
      <c r="A15" s="32">
        <v>0</v>
      </c>
      <c r="B15" s="32">
        <v>0</v>
      </c>
      <c r="C15" s="32">
        <v>0</v>
      </c>
      <c r="D15" s="32">
        <v>0</v>
      </c>
      <c r="E15" s="42">
        <f t="shared" si="0"/>
        <v>0</v>
      </c>
      <c r="F15" s="42">
        <f t="shared" si="1"/>
        <v>0</v>
      </c>
      <c r="G15" s="42">
        <f t="shared" si="2"/>
        <v>0</v>
      </c>
      <c r="H15" s="42">
        <f t="shared" si="3"/>
        <v>0</v>
      </c>
      <c r="I15" s="40">
        <f t="shared" si="4"/>
        <v>0</v>
      </c>
      <c r="J15" s="34">
        <f t="shared" si="5"/>
        <v>0</v>
      </c>
      <c r="K15" s="35"/>
      <c r="L15" s="35">
        <v>13.9</v>
      </c>
      <c r="M15" s="35">
        <v>9.64</v>
      </c>
      <c r="N15" s="35">
        <f t="shared" si="6"/>
        <v>133.99600000000001</v>
      </c>
      <c r="O15" s="35"/>
      <c r="P15" s="35"/>
      <c r="Q15" s="35"/>
      <c r="R15" s="36"/>
    </row>
    <row r="16" spans="1:23" ht="16.5" x14ac:dyDescent="0.3">
      <c r="A16" s="32">
        <v>0</v>
      </c>
      <c r="B16" s="32">
        <v>0</v>
      </c>
      <c r="C16" s="32">
        <v>0</v>
      </c>
      <c r="D16" s="32">
        <v>0</v>
      </c>
      <c r="E16" s="33">
        <f>B16/12</f>
        <v>0</v>
      </c>
      <c r="F16" s="33">
        <f>D16/12</f>
        <v>0</v>
      </c>
      <c r="G16" s="33">
        <f>A16+E16</f>
        <v>0</v>
      </c>
      <c r="H16" s="33">
        <f>C16+F16</f>
        <v>0</v>
      </c>
      <c r="I16" s="34">
        <f t="shared" si="4"/>
        <v>0</v>
      </c>
      <c r="J16" s="34">
        <f t="shared" si="5"/>
        <v>0</v>
      </c>
      <c r="K16" s="35"/>
      <c r="L16" s="35">
        <v>6.91</v>
      </c>
      <c r="M16" s="35">
        <v>10.88</v>
      </c>
      <c r="N16" s="35">
        <f t="shared" si="6"/>
        <v>75.180800000000005</v>
      </c>
      <c r="O16" s="35"/>
      <c r="P16" s="35"/>
      <c r="Q16" s="35"/>
      <c r="R16" s="36"/>
    </row>
    <row r="17" spans="1:21" ht="16.5" x14ac:dyDescent="0.3">
      <c r="A17" s="32">
        <v>0</v>
      </c>
      <c r="B17" s="32">
        <v>0</v>
      </c>
      <c r="C17" s="32">
        <v>0</v>
      </c>
      <c r="D17" s="32">
        <v>0</v>
      </c>
      <c r="E17" s="33">
        <f>B17/12</f>
        <v>0</v>
      </c>
      <c r="F17" s="33">
        <f>D17/12</f>
        <v>0</v>
      </c>
      <c r="G17" s="33">
        <f>A17+E17</f>
        <v>0</v>
      </c>
      <c r="H17" s="33">
        <f>C17+F17</f>
        <v>0</v>
      </c>
      <c r="I17" s="34">
        <f t="shared" si="4"/>
        <v>0</v>
      </c>
      <c r="J17" s="34">
        <f t="shared" si="5"/>
        <v>0</v>
      </c>
      <c r="K17" s="35"/>
      <c r="L17" s="35"/>
      <c r="M17" s="35"/>
      <c r="N17" s="35">
        <f>SUM(N9:N16)</f>
        <v>711.33028000000002</v>
      </c>
      <c r="O17" s="35"/>
      <c r="P17" s="35"/>
      <c r="Q17" s="35"/>
      <c r="R17" s="36"/>
    </row>
    <row r="18" spans="1:21" ht="16.5" x14ac:dyDescent="0.3">
      <c r="A18" s="32">
        <v>0</v>
      </c>
      <c r="B18" s="32">
        <v>0</v>
      </c>
      <c r="C18" s="32">
        <v>0</v>
      </c>
      <c r="D18" s="32">
        <v>0</v>
      </c>
      <c r="E18" s="42">
        <f>B18/12</f>
        <v>0</v>
      </c>
      <c r="F18" s="42">
        <f>D18/12</f>
        <v>0</v>
      </c>
      <c r="G18" s="42">
        <f>A18+E18</f>
        <v>0</v>
      </c>
      <c r="H18" s="42">
        <f>C18+F18</f>
        <v>0</v>
      </c>
      <c r="I18" s="40">
        <f>G18*H18</f>
        <v>0</v>
      </c>
      <c r="J18" s="34">
        <f t="shared" si="5"/>
        <v>0</v>
      </c>
      <c r="K18" s="35"/>
      <c r="L18" s="35"/>
      <c r="M18" s="35"/>
      <c r="N18" s="35"/>
      <c r="O18" s="35"/>
      <c r="P18" s="35"/>
      <c r="Q18" s="35"/>
      <c r="R18" s="36"/>
    </row>
    <row r="19" spans="1:21" ht="16.5" x14ac:dyDescent="0.3">
      <c r="A19" s="32">
        <v>0</v>
      </c>
      <c r="B19" s="32">
        <v>0</v>
      </c>
      <c r="C19" s="32">
        <v>0</v>
      </c>
      <c r="D19" s="32">
        <v>0</v>
      </c>
      <c r="E19" s="42">
        <f t="shared" si="0"/>
        <v>0</v>
      </c>
      <c r="F19" s="42">
        <f t="shared" si="1"/>
        <v>0</v>
      </c>
      <c r="G19" s="42">
        <f t="shared" si="2"/>
        <v>0</v>
      </c>
      <c r="H19" s="42">
        <f t="shared" si="3"/>
        <v>0</v>
      </c>
      <c r="I19" s="40">
        <f t="shared" si="4"/>
        <v>0</v>
      </c>
      <c r="J19" s="34">
        <f t="shared" si="5"/>
        <v>0</v>
      </c>
      <c r="K19" s="35"/>
      <c r="L19" s="35">
        <v>11.34</v>
      </c>
      <c r="M19" s="35">
        <v>1.78</v>
      </c>
      <c r="N19" s="35">
        <f t="shared" si="6"/>
        <v>20.185200000000002</v>
      </c>
      <c r="O19" s="35"/>
      <c r="P19" s="35"/>
      <c r="Q19" s="35"/>
      <c r="R19" s="36"/>
    </row>
    <row r="20" spans="1:21" ht="16.5" x14ac:dyDescent="0.3">
      <c r="A20" s="32">
        <v>0</v>
      </c>
      <c r="B20" s="32">
        <v>0</v>
      </c>
      <c r="C20" s="32">
        <v>0</v>
      </c>
      <c r="D20" s="32">
        <v>0</v>
      </c>
      <c r="E20" s="42">
        <f>B20/12</f>
        <v>0</v>
      </c>
      <c r="F20" s="42">
        <f>D20/12</f>
        <v>0</v>
      </c>
      <c r="G20" s="42">
        <f>A20+E20</f>
        <v>0</v>
      </c>
      <c r="H20" s="42">
        <f>C20+F20</f>
        <v>0</v>
      </c>
      <c r="I20" s="40">
        <f>G20*H20</f>
        <v>0</v>
      </c>
      <c r="J20" s="34">
        <f>J19+I20</f>
        <v>0</v>
      </c>
      <c r="K20" s="35"/>
      <c r="L20" s="35">
        <v>11.3</v>
      </c>
      <c r="M20" s="35">
        <v>7.1</v>
      </c>
      <c r="N20" s="35">
        <f t="shared" si="6"/>
        <v>80.23</v>
      </c>
      <c r="O20" s="35"/>
      <c r="P20" s="43"/>
      <c r="Q20" s="43"/>
      <c r="R20" s="36"/>
    </row>
    <row r="21" spans="1:21" ht="16.5" x14ac:dyDescent="0.3">
      <c r="A21" s="32">
        <v>0</v>
      </c>
      <c r="B21" s="32">
        <v>0</v>
      </c>
      <c r="C21" s="32">
        <v>0</v>
      </c>
      <c r="D21" s="32">
        <v>0</v>
      </c>
      <c r="E21" s="42">
        <f t="shared" si="0"/>
        <v>0</v>
      </c>
      <c r="F21" s="42">
        <f t="shared" si="1"/>
        <v>0</v>
      </c>
      <c r="G21" s="42">
        <f t="shared" si="2"/>
        <v>0</v>
      </c>
      <c r="H21" s="42">
        <f t="shared" si="3"/>
        <v>0</v>
      </c>
      <c r="I21" s="40">
        <f t="shared" si="4"/>
        <v>0</v>
      </c>
      <c r="J21" s="34">
        <f t="shared" si="5"/>
        <v>0</v>
      </c>
      <c r="K21" s="35"/>
      <c r="L21" s="35"/>
      <c r="M21" s="35"/>
      <c r="N21" s="35">
        <f>SUM(N19:N20)</f>
        <v>100.4152</v>
      </c>
      <c r="O21" s="35"/>
      <c r="P21" s="35"/>
      <c r="Q21" s="35"/>
      <c r="R21" s="36"/>
      <c r="S21" s="7"/>
      <c r="U21" s="2"/>
    </row>
    <row r="22" spans="1:21" ht="16.5" x14ac:dyDescent="0.3">
      <c r="A22" s="32">
        <v>0</v>
      </c>
      <c r="B22" s="32">
        <v>0</v>
      </c>
      <c r="C22" s="32">
        <v>0</v>
      </c>
      <c r="D22" s="32">
        <v>0</v>
      </c>
      <c r="E22" s="42">
        <f t="shared" si="0"/>
        <v>0</v>
      </c>
      <c r="F22" s="42">
        <f t="shared" si="1"/>
        <v>0</v>
      </c>
      <c r="G22" s="42">
        <f t="shared" si="2"/>
        <v>0</v>
      </c>
      <c r="H22" s="42">
        <f t="shared" si="3"/>
        <v>0</v>
      </c>
      <c r="I22" s="40">
        <f t="shared" si="4"/>
        <v>0</v>
      </c>
      <c r="J22" s="34">
        <f t="shared" si="5"/>
        <v>0</v>
      </c>
      <c r="K22" s="35"/>
      <c r="L22" s="35"/>
      <c r="M22" s="35"/>
      <c r="N22" s="35"/>
      <c r="O22" s="35"/>
      <c r="P22" s="35"/>
      <c r="Q22" s="35"/>
      <c r="R22" s="36"/>
    </row>
    <row r="23" spans="1:21" ht="16.5" x14ac:dyDescent="0.3">
      <c r="A23" s="32">
        <v>0</v>
      </c>
      <c r="B23" s="32">
        <v>0</v>
      </c>
      <c r="C23" s="32">
        <v>0</v>
      </c>
      <c r="D23" s="32">
        <v>0</v>
      </c>
      <c r="E23" s="42">
        <f t="shared" si="0"/>
        <v>0</v>
      </c>
      <c r="F23" s="42">
        <f t="shared" si="0"/>
        <v>0</v>
      </c>
      <c r="G23" s="42">
        <f t="shared" si="0"/>
        <v>0</v>
      </c>
      <c r="H23" s="42">
        <f t="shared" si="0"/>
        <v>0</v>
      </c>
      <c r="I23" s="42">
        <f t="shared" si="0"/>
        <v>0</v>
      </c>
      <c r="J23" s="34">
        <f t="shared" si="5"/>
        <v>0</v>
      </c>
      <c r="K23" s="35"/>
      <c r="L23" s="35"/>
      <c r="M23" s="35"/>
      <c r="N23" s="35"/>
      <c r="O23" s="35"/>
      <c r="P23" s="35"/>
      <c r="Q23" s="35"/>
      <c r="R23" s="36"/>
    </row>
    <row r="24" spans="1:21" ht="16.5" x14ac:dyDescent="0.3">
      <c r="A24" s="32">
        <v>0</v>
      </c>
      <c r="B24" s="32">
        <v>0</v>
      </c>
      <c r="C24" s="32">
        <v>0</v>
      </c>
      <c r="D24" s="32">
        <v>0</v>
      </c>
      <c r="E24" s="42">
        <f t="shared" ref="E24:I30" si="7">B24/12</f>
        <v>0</v>
      </c>
      <c r="F24" s="42">
        <f t="shared" si="7"/>
        <v>0</v>
      </c>
      <c r="G24" s="42">
        <f t="shared" si="7"/>
        <v>0</v>
      </c>
      <c r="H24" s="42">
        <f t="shared" si="7"/>
        <v>0</v>
      </c>
      <c r="I24" s="42">
        <f t="shared" si="7"/>
        <v>0</v>
      </c>
      <c r="J24" s="34">
        <f t="shared" si="5"/>
        <v>0</v>
      </c>
      <c r="K24" s="35"/>
      <c r="L24" s="35"/>
      <c r="M24" s="45"/>
      <c r="N24" s="44"/>
      <c r="O24" s="41"/>
      <c r="P24" s="35"/>
      <c r="Q24" s="35"/>
      <c r="R24" s="41"/>
    </row>
    <row r="25" spans="1:21" ht="16.5" x14ac:dyDescent="0.3">
      <c r="A25" s="32">
        <v>0</v>
      </c>
      <c r="B25" s="32">
        <v>0</v>
      </c>
      <c r="C25" s="32">
        <v>0</v>
      </c>
      <c r="D25" s="32">
        <v>0</v>
      </c>
      <c r="E25" s="42">
        <f t="shared" si="7"/>
        <v>0</v>
      </c>
      <c r="F25" s="42">
        <f t="shared" si="7"/>
        <v>0</v>
      </c>
      <c r="G25" s="42">
        <f t="shared" si="7"/>
        <v>0</v>
      </c>
      <c r="H25" s="42">
        <f t="shared" si="7"/>
        <v>0</v>
      </c>
      <c r="I25" s="42">
        <f t="shared" si="7"/>
        <v>0</v>
      </c>
      <c r="J25" s="34">
        <f t="shared" si="5"/>
        <v>0</v>
      </c>
      <c r="K25" s="35"/>
      <c r="L25" s="35"/>
      <c r="M25" s="45"/>
      <c r="N25" s="35"/>
      <c r="O25" s="35"/>
      <c r="P25" s="35"/>
      <c r="Q25" s="35"/>
      <c r="R25" s="35"/>
    </row>
    <row r="26" spans="1:21" ht="16.5" x14ac:dyDescent="0.3">
      <c r="A26" s="32">
        <v>0</v>
      </c>
      <c r="B26" s="32">
        <v>0</v>
      </c>
      <c r="C26" s="32">
        <v>0</v>
      </c>
      <c r="D26" s="32">
        <v>0</v>
      </c>
      <c r="E26" s="42">
        <f t="shared" si="7"/>
        <v>0</v>
      </c>
      <c r="F26" s="42">
        <f t="shared" si="7"/>
        <v>0</v>
      </c>
      <c r="G26" s="42">
        <f t="shared" si="7"/>
        <v>0</v>
      </c>
      <c r="H26" s="42">
        <f t="shared" si="7"/>
        <v>0</v>
      </c>
      <c r="I26" s="42">
        <f t="shared" si="7"/>
        <v>0</v>
      </c>
      <c r="J26" s="34">
        <f t="shared" si="5"/>
        <v>0</v>
      </c>
      <c r="K26" s="35"/>
      <c r="L26" s="35"/>
      <c r="M26" s="45"/>
      <c r="N26" s="35"/>
      <c r="O26" s="35"/>
      <c r="P26" s="35"/>
      <c r="Q26" s="35"/>
      <c r="R26" s="35"/>
    </row>
    <row r="27" spans="1:21" ht="16.5" x14ac:dyDescent="0.3">
      <c r="A27" s="32">
        <v>0</v>
      </c>
      <c r="B27" s="32">
        <v>0</v>
      </c>
      <c r="C27" s="32">
        <v>0</v>
      </c>
      <c r="D27" s="32">
        <v>0</v>
      </c>
      <c r="E27" s="42">
        <f t="shared" si="7"/>
        <v>0</v>
      </c>
      <c r="F27" s="42">
        <f t="shared" si="7"/>
        <v>0</v>
      </c>
      <c r="G27" s="42">
        <f t="shared" si="7"/>
        <v>0</v>
      </c>
      <c r="H27" s="42">
        <f t="shared" si="7"/>
        <v>0</v>
      </c>
      <c r="I27" s="42">
        <f t="shared" si="7"/>
        <v>0</v>
      </c>
      <c r="J27" s="34">
        <f t="shared" si="5"/>
        <v>0</v>
      </c>
      <c r="K27" s="35"/>
      <c r="L27" s="35"/>
      <c r="M27" s="35"/>
      <c r="N27" s="35"/>
      <c r="O27" s="35"/>
      <c r="P27" s="35"/>
      <c r="Q27" s="35"/>
      <c r="R27" s="35"/>
    </row>
    <row r="28" spans="1:21" ht="16.5" x14ac:dyDescent="0.3">
      <c r="A28" s="32">
        <v>0</v>
      </c>
      <c r="B28" s="32">
        <v>0</v>
      </c>
      <c r="C28" s="32">
        <v>0</v>
      </c>
      <c r="D28" s="32">
        <v>0</v>
      </c>
      <c r="E28" s="42">
        <f t="shared" si="7"/>
        <v>0</v>
      </c>
      <c r="F28" s="42">
        <f t="shared" si="7"/>
        <v>0</v>
      </c>
      <c r="G28" s="42">
        <f t="shared" si="7"/>
        <v>0</v>
      </c>
      <c r="H28" s="42">
        <f t="shared" si="7"/>
        <v>0</v>
      </c>
      <c r="I28" s="42">
        <f t="shared" si="7"/>
        <v>0</v>
      </c>
      <c r="J28" s="34">
        <f t="shared" si="5"/>
        <v>0</v>
      </c>
      <c r="K28" s="35"/>
      <c r="L28" s="35"/>
      <c r="M28" s="35"/>
      <c r="N28" s="35"/>
      <c r="O28" s="35"/>
      <c r="P28" s="35"/>
      <c r="Q28" s="35"/>
      <c r="R28" s="35"/>
    </row>
    <row r="29" spans="1:21" ht="16.5" x14ac:dyDescent="0.3">
      <c r="A29" s="32">
        <v>0</v>
      </c>
      <c r="B29" s="32">
        <v>0</v>
      </c>
      <c r="C29" s="32">
        <v>0</v>
      </c>
      <c r="D29" s="32">
        <v>0</v>
      </c>
      <c r="E29" s="42">
        <f t="shared" si="7"/>
        <v>0</v>
      </c>
      <c r="F29" s="42">
        <f t="shared" si="1"/>
        <v>0</v>
      </c>
      <c r="G29" s="42">
        <f t="shared" si="2"/>
        <v>0</v>
      </c>
      <c r="H29" s="42">
        <f t="shared" si="3"/>
        <v>0</v>
      </c>
      <c r="I29" s="40">
        <f t="shared" ref="I29:I30" si="8">G29*H29</f>
        <v>0</v>
      </c>
      <c r="J29" s="34">
        <f t="shared" si="5"/>
        <v>0</v>
      </c>
      <c r="K29" s="35"/>
      <c r="L29" s="35"/>
      <c r="M29" s="35"/>
      <c r="N29" s="35"/>
      <c r="O29" s="35"/>
      <c r="P29" s="46"/>
      <c r="Q29" s="46"/>
      <c r="R29" s="35"/>
    </row>
    <row r="30" spans="1:21" ht="16.5" x14ac:dyDescent="0.3">
      <c r="A30" s="32">
        <v>0</v>
      </c>
      <c r="B30" s="32">
        <v>0</v>
      </c>
      <c r="C30" s="32">
        <v>0</v>
      </c>
      <c r="D30" s="32">
        <v>0</v>
      </c>
      <c r="E30" s="42">
        <f t="shared" si="7"/>
        <v>0</v>
      </c>
      <c r="F30" s="42">
        <f t="shared" si="1"/>
        <v>0</v>
      </c>
      <c r="G30" s="42">
        <f t="shared" si="2"/>
        <v>0</v>
      </c>
      <c r="H30" s="42">
        <f t="shared" si="3"/>
        <v>0</v>
      </c>
      <c r="I30" s="40">
        <f t="shared" si="8"/>
        <v>0</v>
      </c>
      <c r="J30" s="34">
        <f t="shared" si="5"/>
        <v>0</v>
      </c>
      <c r="K30" s="35"/>
      <c r="L30" s="35"/>
      <c r="M30" s="35"/>
      <c r="N30" s="35"/>
      <c r="O30" s="35"/>
      <c r="P30" s="47"/>
      <c r="Q30" s="47"/>
      <c r="R30" s="35"/>
    </row>
    <row r="33" spans="13:17" x14ac:dyDescent="0.25">
      <c r="M33" s="6"/>
      <c r="P33" s="48"/>
      <c r="Q33" s="4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tabSelected="1" workbookViewId="0">
      <selection activeCell="G18" sqref="G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4.28515625" style="15" hidden="1" customWidth="1"/>
    <col min="5" max="5" width="14.28515625" hidden="1" customWidth="1"/>
    <col min="6" max="6" width="17.140625" style="15" customWidth="1"/>
    <col min="7" max="7" width="14.28515625" style="15" bestFit="1" customWidth="1"/>
    <col min="8" max="8" width="14.28515625" bestFit="1" customWidth="1"/>
  </cols>
  <sheetData>
    <row r="1" spans="1:8" x14ac:dyDescent="0.25">
      <c r="A1" s="10"/>
      <c r="B1" s="11"/>
      <c r="C1" s="12"/>
      <c r="D1" s="13"/>
      <c r="F1" s="12"/>
      <c r="G1" s="13"/>
    </row>
    <row r="2" spans="1:8" x14ac:dyDescent="0.25">
      <c r="A2" s="14"/>
      <c r="D2" s="16"/>
      <c r="G2" s="16"/>
    </row>
    <row r="3" spans="1:8" x14ac:dyDescent="0.25">
      <c r="A3" s="14" t="s">
        <v>13</v>
      </c>
      <c r="B3" s="17"/>
      <c r="C3" s="18">
        <v>20000</v>
      </c>
      <c r="D3" s="20" t="s">
        <v>76</v>
      </c>
      <c r="E3" s="6" t="s">
        <v>87</v>
      </c>
      <c r="F3" s="18">
        <v>20000</v>
      </c>
      <c r="G3" s="20" t="s">
        <v>76</v>
      </c>
      <c r="H3" s="6" t="s">
        <v>87</v>
      </c>
    </row>
    <row r="4" spans="1:8" ht="30" x14ac:dyDescent="0.25">
      <c r="A4" s="19" t="s">
        <v>14</v>
      </c>
      <c r="B4" s="17"/>
      <c r="C4" s="18">
        <v>2700</v>
      </c>
      <c r="D4" s="20"/>
      <c r="F4" s="18">
        <v>2700</v>
      </c>
      <c r="G4" s="20"/>
    </row>
    <row r="5" spans="1:8" x14ac:dyDescent="0.25">
      <c r="A5" s="14" t="s">
        <v>15</v>
      </c>
      <c r="B5" s="17"/>
      <c r="C5" s="18">
        <f>C3-C4</f>
        <v>17300</v>
      </c>
      <c r="D5" s="20"/>
      <c r="F5" s="18">
        <f>F3-F4</f>
        <v>17300</v>
      </c>
      <c r="G5" s="20"/>
    </row>
    <row r="6" spans="1:8" x14ac:dyDescent="0.25">
      <c r="A6" s="14" t="s">
        <v>16</v>
      </c>
      <c r="B6" s="17"/>
      <c r="C6" s="18">
        <f>C4</f>
        <v>2700</v>
      </c>
      <c r="D6" s="20"/>
      <c r="F6" s="18">
        <f>F4</f>
        <v>2700</v>
      </c>
      <c r="G6" s="20"/>
    </row>
    <row r="7" spans="1:8" x14ac:dyDescent="0.25">
      <c r="A7" s="14" t="s">
        <v>17</v>
      </c>
      <c r="B7" s="21"/>
      <c r="C7" s="22">
        <f>D7-D8</f>
        <v>19</v>
      </c>
      <c r="D7" s="22">
        <v>2023</v>
      </c>
      <c r="F7" s="22">
        <f>G7-G8</f>
        <v>19</v>
      </c>
      <c r="G7" s="22">
        <v>2023</v>
      </c>
    </row>
    <row r="8" spans="1:8" x14ac:dyDescent="0.25">
      <c r="A8" s="14" t="s">
        <v>18</v>
      </c>
      <c r="B8" s="21"/>
      <c r="C8" s="22">
        <f>C9-C7</f>
        <v>41</v>
      </c>
      <c r="D8" s="22">
        <v>2004</v>
      </c>
      <c r="F8" s="22">
        <f>F9-F7</f>
        <v>41</v>
      </c>
      <c r="G8" s="22">
        <v>2004</v>
      </c>
    </row>
    <row r="9" spans="1:8" x14ac:dyDescent="0.25">
      <c r="A9" s="14" t="s">
        <v>19</v>
      </c>
      <c r="B9" s="21"/>
      <c r="C9" s="22">
        <v>60</v>
      </c>
      <c r="D9" s="22"/>
      <c r="F9" s="22">
        <v>60</v>
      </c>
      <c r="G9" s="22"/>
    </row>
    <row r="10" spans="1:8" ht="30" x14ac:dyDescent="0.25">
      <c r="A10" s="19" t="s">
        <v>20</v>
      </c>
      <c r="B10" s="21"/>
      <c r="C10" s="22">
        <f>90*C7/C9</f>
        <v>28.5</v>
      </c>
      <c r="D10" s="22"/>
      <c r="F10" s="22">
        <f>90*F7/F9</f>
        <v>28.5</v>
      </c>
      <c r="G10" s="22"/>
    </row>
    <row r="11" spans="1:8" x14ac:dyDescent="0.25">
      <c r="A11" s="14"/>
      <c r="B11" s="23"/>
      <c r="C11" s="24">
        <f>C10%</f>
        <v>0.28499999999999998</v>
      </c>
      <c r="D11" s="24"/>
      <c r="F11" s="24">
        <f>F10%</f>
        <v>0.28499999999999998</v>
      </c>
      <c r="G11" s="24"/>
    </row>
    <row r="12" spans="1:8" x14ac:dyDescent="0.25">
      <c r="A12" s="14" t="s">
        <v>21</v>
      </c>
      <c r="B12" s="17"/>
      <c r="C12" s="18">
        <f>C6*C11</f>
        <v>769.49999999999989</v>
      </c>
      <c r="D12" s="20"/>
      <c r="F12" s="18">
        <f>F6*F11</f>
        <v>769.49999999999989</v>
      </c>
      <c r="G12" s="20"/>
    </row>
    <row r="13" spans="1:8" x14ac:dyDescent="0.25">
      <c r="A13" s="14" t="s">
        <v>22</v>
      </c>
      <c r="B13" s="17"/>
      <c r="C13" s="18">
        <f>C6-C12</f>
        <v>1930.5</v>
      </c>
      <c r="D13" s="20"/>
      <c r="F13" s="18">
        <f>F6-F12</f>
        <v>1930.5</v>
      </c>
      <c r="G13" s="20"/>
    </row>
    <row r="14" spans="1:8" x14ac:dyDescent="0.25">
      <c r="A14" s="14" t="s">
        <v>15</v>
      </c>
      <c r="B14" s="17"/>
      <c r="C14" s="18">
        <f>C5</f>
        <v>17300</v>
      </c>
      <c r="D14" s="20"/>
      <c r="F14" s="18">
        <f>F5</f>
        <v>17300</v>
      </c>
      <c r="G14" s="20"/>
    </row>
    <row r="15" spans="1:8" x14ac:dyDescent="0.25">
      <c r="B15" s="17"/>
      <c r="C15" s="18"/>
      <c r="D15" s="20"/>
      <c r="F15" s="18"/>
      <c r="G15" s="20"/>
    </row>
    <row r="16" spans="1:8" x14ac:dyDescent="0.25">
      <c r="A16" s="52" t="s">
        <v>23</v>
      </c>
      <c r="B16" s="66"/>
      <c r="C16" s="67">
        <f>C14+C13</f>
        <v>19230.5</v>
      </c>
      <c r="D16" s="68"/>
      <c r="E16" s="35"/>
      <c r="F16" s="67">
        <f>F14+F13</f>
        <v>19230.5</v>
      </c>
      <c r="G16" s="68">
        <f>F16*0.4</f>
        <v>7692.2000000000007</v>
      </c>
      <c r="H16" s="35"/>
    </row>
    <row r="17" spans="1:10" x14ac:dyDescent="0.25">
      <c r="A17" s="35"/>
      <c r="B17" s="69"/>
      <c r="C17" s="70">
        <v>302</v>
      </c>
      <c r="D17" s="70"/>
      <c r="E17" s="35"/>
      <c r="F17" s="70">
        <v>103</v>
      </c>
      <c r="G17" s="70"/>
      <c r="H17" s="35"/>
    </row>
    <row r="18" spans="1:10" x14ac:dyDescent="0.25">
      <c r="A18" s="71" t="str">
        <f>E3</f>
        <v>ASBUA</v>
      </c>
      <c r="B18" s="52"/>
      <c r="C18" s="72">
        <v>1090</v>
      </c>
      <c r="D18" s="70"/>
      <c r="E18" s="35"/>
      <c r="F18" s="72">
        <v>775</v>
      </c>
      <c r="G18" s="70">
        <v>1365</v>
      </c>
      <c r="H18" s="41"/>
      <c r="J18">
        <f>F18+G18</f>
        <v>2140</v>
      </c>
    </row>
    <row r="19" spans="1:10" x14ac:dyDescent="0.25">
      <c r="A19" s="35" t="s">
        <v>74</v>
      </c>
      <c r="B19" s="41"/>
      <c r="C19" s="73">
        <f>C18*C16</f>
        <v>20961245</v>
      </c>
      <c r="D19" s="74">
        <v>20717000</v>
      </c>
      <c r="E19" s="75"/>
      <c r="F19" s="73">
        <f>F18*F16</f>
        <v>14903637.5</v>
      </c>
      <c r="G19" s="73">
        <f>G18*G16</f>
        <v>10499853.000000002</v>
      </c>
      <c r="H19" s="76">
        <f>F19+G19</f>
        <v>25403490.5</v>
      </c>
    </row>
    <row r="20" spans="1:10" x14ac:dyDescent="0.25">
      <c r="A20" s="35" t="s">
        <v>24</v>
      </c>
      <c r="B20" s="35"/>
      <c r="C20" s="77">
        <f>C19*90%</f>
        <v>18865120.5</v>
      </c>
      <c r="D20" s="73"/>
      <c r="E20" s="35"/>
      <c r="F20" s="77">
        <f>F19*90%</f>
        <v>13413273.75</v>
      </c>
      <c r="G20" s="77">
        <f>G19*90%</f>
        <v>9449867.7000000011</v>
      </c>
      <c r="H20" s="76">
        <f t="shared" ref="H20:H21" si="0">F20+G20</f>
        <v>22863141.450000003</v>
      </c>
    </row>
    <row r="21" spans="1:10" x14ac:dyDescent="0.25">
      <c r="A21" s="35" t="s">
        <v>25</v>
      </c>
      <c r="B21" s="35"/>
      <c r="C21" s="77">
        <f>C19*80%</f>
        <v>16768996</v>
      </c>
      <c r="D21" s="77"/>
      <c r="E21" s="35"/>
      <c r="F21" s="77">
        <f>F19*80%</f>
        <v>11922910</v>
      </c>
      <c r="G21" s="77">
        <f>G19*80%</f>
        <v>8399882.4000000022</v>
      </c>
      <c r="H21" s="76">
        <f t="shared" si="0"/>
        <v>20322792.400000002</v>
      </c>
    </row>
    <row r="22" spans="1:10" x14ac:dyDescent="0.25">
      <c r="A22" s="14"/>
      <c r="D22" s="22"/>
      <c r="G22" s="22"/>
    </row>
    <row r="23" spans="1:10" x14ac:dyDescent="0.25">
      <c r="A23" s="26" t="s">
        <v>26</v>
      </c>
      <c r="B23" s="27"/>
      <c r="C23" s="28">
        <f>C4*C18</f>
        <v>2943000</v>
      </c>
      <c r="D23" s="28"/>
      <c r="F23" s="28">
        <f>F4*F18</f>
        <v>2092500</v>
      </c>
      <c r="G23" s="28"/>
    </row>
    <row r="24" spans="1:10" x14ac:dyDescent="0.25">
      <c r="A24" s="14" t="s">
        <v>27</v>
      </c>
    </row>
    <row r="25" spans="1:10" x14ac:dyDescent="0.25">
      <c r="A25" s="29" t="s">
        <v>28</v>
      </c>
      <c r="B25" s="15"/>
      <c r="C25" s="25">
        <f>C19*0.025/12</f>
        <v>43669.260416666664</v>
      </c>
      <c r="D25" s="25"/>
      <c r="F25" s="25">
        <f>F19*0.025/12</f>
        <v>31049.244791666668</v>
      </c>
      <c r="G25" s="25"/>
    </row>
    <row r="26" spans="1:10" x14ac:dyDescent="0.25">
      <c r="C26" s="25"/>
      <c r="D26" s="25"/>
      <c r="F26" s="25"/>
      <c r="G26" s="25"/>
    </row>
    <row r="27" spans="1:10" x14ac:dyDescent="0.25">
      <c r="C27" s="25">
        <f>201</f>
        <v>201</v>
      </c>
      <c r="D27" s="25"/>
      <c r="F27" s="25"/>
      <c r="G27" s="25"/>
    </row>
    <row r="28" spans="1:10" x14ac:dyDescent="0.25">
      <c r="C28">
        <f>188</f>
        <v>188</v>
      </c>
      <c r="D28"/>
      <c r="F28"/>
      <c r="G28"/>
    </row>
    <row r="29" spans="1:10" x14ac:dyDescent="0.25">
      <c r="C29" s="59">
        <f>C27/C28</f>
        <v>1.0691489361702127</v>
      </c>
      <c r="D29"/>
      <c r="F29"/>
      <c r="G29"/>
    </row>
    <row r="30" spans="1:10" x14ac:dyDescent="0.25">
      <c r="C30"/>
      <c r="D30"/>
      <c r="F30"/>
      <c r="G30"/>
    </row>
    <row r="31" spans="1:10" x14ac:dyDescent="0.25">
      <c r="C31"/>
      <c r="D31"/>
      <c r="F31"/>
      <c r="G31"/>
    </row>
    <row r="32" spans="1:10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0"/>
    </row>
    <row r="59" spans="1:1" ht="15.75" x14ac:dyDescent="0.25">
      <c r="A59" s="31"/>
    </row>
    <row r="60" spans="1:1" ht="15.75" x14ac:dyDescent="0.25">
      <c r="A60" s="31"/>
    </row>
    <row r="61" spans="1:1" ht="15.75" x14ac:dyDescent="0.25">
      <c r="A61" s="31"/>
    </row>
    <row r="62" spans="1:1" ht="15.75" x14ac:dyDescent="0.25">
      <c r="A62" s="31"/>
    </row>
    <row r="63" spans="1:1" ht="15.75" x14ac:dyDescent="0.25">
      <c r="A63" s="31"/>
    </row>
    <row r="64" spans="1:1" ht="15.75" x14ac:dyDescent="0.25">
      <c r="A64" s="31"/>
    </row>
    <row r="65" spans="1:1" ht="15.75" x14ac:dyDescent="0.25">
      <c r="A65" s="31"/>
    </row>
    <row r="84" spans="3:6" x14ac:dyDescent="0.25">
      <c r="C84" s="15">
        <f>C83*C82</f>
        <v>0</v>
      </c>
      <c r="F84" s="15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8"/>
  <sheetViews>
    <sheetView topLeftCell="A22" workbookViewId="0">
      <selection activeCell="H5" activeCellId="1" sqref="H2:R3 H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756.94444444444446</v>
      </c>
      <c r="C2" s="4">
        <f t="shared" ref="C2:C16" si="1">B2*1.2</f>
        <v>908.33333333333337</v>
      </c>
      <c r="D2" s="4">
        <f t="shared" ref="D2:D16" si="2">C2*1.2</f>
        <v>1090</v>
      </c>
      <c r="E2" s="5">
        <f t="shared" ref="E2:E16" si="3">R2</f>
        <v>21700000</v>
      </c>
      <c r="F2" s="4">
        <f t="shared" ref="F2:F15" si="4">ROUND((E2/B2),0)</f>
        <v>28668</v>
      </c>
      <c r="G2" s="4">
        <f t="shared" ref="G2:G15" si="5">ROUND((E2/C2),0)</f>
        <v>23890</v>
      </c>
      <c r="H2" s="79">
        <f t="shared" ref="H2:H15" si="6">ROUND((E2/D2),0)</f>
        <v>19908</v>
      </c>
      <c r="I2" s="79">
        <f t="shared" ref="I2:I15" si="7">T2</f>
        <v>0</v>
      </c>
      <c r="J2" s="79">
        <f t="shared" ref="J2:J15" si="8">U2</f>
        <v>0</v>
      </c>
      <c r="K2" s="80"/>
      <c r="L2" s="80"/>
      <c r="M2" s="80"/>
      <c r="N2" s="80"/>
      <c r="O2" s="80">
        <v>1090</v>
      </c>
      <c r="P2" s="80">
        <f t="shared" ref="P2:P10" si="9">O2/1.2</f>
        <v>908.33333333333337</v>
      </c>
      <c r="Q2" s="80">
        <f t="shared" ref="Q2:Q10" si="10">P2/1.2</f>
        <v>756.94444444444446</v>
      </c>
      <c r="R2" s="81">
        <v>21700000</v>
      </c>
      <c r="S2" s="2"/>
    </row>
    <row r="3" spans="1:19" x14ac:dyDescent="0.25">
      <c r="A3" s="4">
        <v>2</v>
      </c>
      <c r="B3" s="4">
        <f t="shared" si="0"/>
        <v>1104.1666666666667</v>
      </c>
      <c r="C3" s="4">
        <f t="shared" si="1"/>
        <v>1325</v>
      </c>
      <c r="D3" s="4">
        <f t="shared" si="2"/>
        <v>1590</v>
      </c>
      <c r="E3" s="5">
        <f t="shared" si="3"/>
        <v>30000000</v>
      </c>
      <c r="F3" s="4">
        <f t="shared" si="4"/>
        <v>27170</v>
      </c>
      <c r="G3" s="4">
        <f t="shared" si="5"/>
        <v>22642</v>
      </c>
      <c r="H3" s="79">
        <f t="shared" si="6"/>
        <v>18868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v>1325</v>
      </c>
      <c r="Q3" s="80">
        <f t="shared" si="10"/>
        <v>1104.1666666666667</v>
      </c>
      <c r="R3" s="81">
        <v>30000000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15000000</v>
      </c>
      <c r="F4" s="4">
        <f t="shared" si="4"/>
        <v>23077</v>
      </c>
      <c r="G4" s="4">
        <f t="shared" si="5"/>
        <v>19231</v>
      </c>
      <c r="H4" s="4">
        <f t="shared" si="6"/>
        <v>16026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650</v>
      </c>
      <c r="R4" s="2">
        <v>15000000</v>
      </c>
      <c r="S4" s="2"/>
    </row>
    <row r="5" spans="1:19" x14ac:dyDescent="0.25">
      <c r="A5" s="4">
        <v>4</v>
      </c>
      <c r="B5" s="4">
        <f t="shared" si="0"/>
        <v>850</v>
      </c>
      <c r="C5" s="4">
        <f t="shared" si="1"/>
        <v>1020</v>
      </c>
      <c r="D5" s="4">
        <f t="shared" si="2"/>
        <v>1224</v>
      </c>
      <c r="E5" s="5">
        <f t="shared" si="3"/>
        <v>23500000</v>
      </c>
      <c r="F5" s="4">
        <f t="shared" si="4"/>
        <v>27647</v>
      </c>
      <c r="G5" s="4">
        <f t="shared" si="5"/>
        <v>23039</v>
      </c>
      <c r="H5" s="79">
        <f t="shared" si="6"/>
        <v>19199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v>1020</v>
      </c>
      <c r="Q5" s="80">
        <f t="shared" si="10"/>
        <v>850</v>
      </c>
      <c r="R5" s="81">
        <v>23500000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C23" s="9" t="s">
        <v>84</v>
      </c>
      <c r="F23" s="9" t="s">
        <v>88</v>
      </c>
    </row>
    <row r="24" spans="1:19" s="9" customFormat="1" x14ac:dyDescent="0.25">
      <c r="C24" s="61" t="s">
        <v>75</v>
      </c>
      <c r="D24" s="61" t="s">
        <v>86</v>
      </c>
      <c r="F24" s="62"/>
    </row>
    <row r="25" spans="1:19" s="9" customFormat="1" x14ac:dyDescent="0.25">
      <c r="C25" s="61" t="s">
        <v>1</v>
      </c>
      <c r="D25" s="61"/>
      <c r="F25" s="63"/>
    </row>
    <row r="26" spans="1:19" s="9" customFormat="1" x14ac:dyDescent="0.25">
      <c r="F26" s="63"/>
    </row>
    <row r="27" spans="1:19" s="9" customFormat="1" x14ac:dyDescent="0.25">
      <c r="C27" s="9" t="s">
        <v>85</v>
      </c>
      <c r="F27" s="63"/>
    </row>
    <row r="28" spans="1:19" s="9" customFormat="1" x14ac:dyDescent="0.25">
      <c r="C28" s="61" t="s">
        <v>75</v>
      </c>
      <c r="D28" s="61" t="s">
        <v>86</v>
      </c>
      <c r="F28" s="46" t="s">
        <v>71</v>
      </c>
      <c r="G28" s="46">
        <v>0</v>
      </c>
    </row>
    <row r="29" spans="1:19" s="9" customFormat="1" x14ac:dyDescent="0.25">
      <c r="C29" s="61" t="s">
        <v>1</v>
      </c>
      <c r="D29" s="61">
        <v>15000000</v>
      </c>
      <c r="F29" s="46" t="s">
        <v>72</v>
      </c>
      <c r="G29" s="46"/>
      <c r="H29" s="9" t="e">
        <f>G29/G28</f>
        <v>#DIV/0!</v>
      </c>
    </row>
    <row r="30" spans="1:19" s="9" customFormat="1" x14ac:dyDescent="0.25">
      <c r="F30" s="46" t="s">
        <v>73</v>
      </c>
      <c r="G30" s="46"/>
    </row>
    <row r="31" spans="1:19" s="9" customFormat="1" x14ac:dyDescent="0.25">
      <c r="C31" s="64"/>
      <c r="D31" s="64"/>
      <c r="F31" s="64" t="s">
        <v>74</v>
      </c>
      <c r="G31" s="64">
        <f>G29*G30</f>
        <v>0</v>
      </c>
      <c r="H31" s="9">
        <f>G31/D29</f>
        <v>0</v>
      </c>
    </row>
    <row r="32" spans="1:19" s="9" customFormat="1" x14ac:dyDescent="0.25">
      <c r="C32" s="64"/>
      <c r="D32" s="64"/>
      <c r="F32" s="64" t="s">
        <v>24</v>
      </c>
      <c r="G32" s="64">
        <f>G31*90%</f>
        <v>0</v>
      </c>
    </row>
    <row r="33" spans="3:10" s="9" customFormat="1" x14ac:dyDescent="0.25">
      <c r="C33" s="64"/>
      <c r="D33" s="64"/>
      <c r="F33" s="64" t="s">
        <v>25</v>
      </c>
      <c r="G33" s="64">
        <f>G31*80%</f>
        <v>0</v>
      </c>
    </row>
    <row r="34" spans="3:10" s="9" customFormat="1" x14ac:dyDescent="0.25">
      <c r="C34" s="64"/>
      <c r="D34" s="64"/>
    </row>
    <row r="35" spans="3:10" s="9" customFormat="1" x14ac:dyDescent="0.25">
      <c r="C35" s="64"/>
      <c r="D35" s="64"/>
      <c r="G35" s="9" t="s">
        <v>71</v>
      </c>
      <c r="H35" s="9" t="s">
        <v>87</v>
      </c>
      <c r="I35" s="9" t="s">
        <v>89</v>
      </c>
    </row>
    <row r="36" spans="3:10" s="9" customFormat="1" x14ac:dyDescent="0.25">
      <c r="F36" s="9" t="s">
        <v>90</v>
      </c>
      <c r="G36" s="9">
        <v>711</v>
      </c>
      <c r="H36" s="9">
        <v>775</v>
      </c>
      <c r="I36" s="9">
        <f>H36/G36</f>
        <v>1.0900140646976091</v>
      </c>
    </row>
    <row r="37" spans="3:10" s="9" customFormat="1" x14ac:dyDescent="0.25">
      <c r="F37" s="9" t="s">
        <v>93</v>
      </c>
      <c r="G37" s="9">
        <v>1400</v>
      </c>
      <c r="H37" s="9">
        <v>1365</v>
      </c>
    </row>
    <row r="38" spans="3:10" s="9" customFormat="1" x14ac:dyDescent="0.25">
      <c r="C38" s="9" t="s">
        <v>94</v>
      </c>
      <c r="H38" s="9">
        <f>H36+H37</f>
        <v>2140</v>
      </c>
    </row>
    <row r="39" spans="3:10" s="9" customFormat="1" x14ac:dyDescent="0.25">
      <c r="C39" s="9" t="s">
        <v>71</v>
      </c>
      <c r="D39" s="9">
        <v>711</v>
      </c>
    </row>
    <row r="40" spans="3:10" s="9" customFormat="1" x14ac:dyDescent="0.25">
      <c r="C40" s="9" t="s">
        <v>93</v>
      </c>
      <c r="D40" s="9">
        <v>100</v>
      </c>
      <c r="F40" s="9" t="s">
        <v>91</v>
      </c>
      <c r="G40" s="9">
        <v>757</v>
      </c>
      <c r="H40" s="9">
        <v>1090</v>
      </c>
      <c r="I40" s="9">
        <f>H40/G40</f>
        <v>1.439894319682959</v>
      </c>
      <c r="J40" s="9">
        <f>I40/H40</f>
        <v>1.321003963011889E-3</v>
      </c>
    </row>
    <row r="41" spans="3:10" s="9" customFormat="1" x14ac:dyDescent="0.25">
      <c r="C41" s="9" t="s">
        <v>95</v>
      </c>
      <c r="D41" s="9">
        <v>1401</v>
      </c>
    </row>
    <row r="42" spans="3:10" s="9" customFormat="1" x14ac:dyDescent="0.25">
      <c r="C42" s="9" t="s">
        <v>96</v>
      </c>
      <c r="D42" s="9">
        <f>SUM(D39:D41)</f>
        <v>2212</v>
      </c>
      <c r="G42" s="9">
        <v>677</v>
      </c>
    </row>
    <row r="43" spans="3:10" s="9" customFormat="1" x14ac:dyDescent="0.25">
      <c r="G43" s="9">
        <v>533</v>
      </c>
      <c r="H43" s="9">
        <f>H36/G43</f>
        <v>1.4540337711069418</v>
      </c>
    </row>
    <row r="44" spans="3:10" x14ac:dyDescent="0.25">
      <c r="G44" s="65">
        <v>871</v>
      </c>
      <c r="H44">
        <v>1365</v>
      </c>
      <c r="I44">
        <f>H44/G44</f>
        <v>1.5671641791044777</v>
      </c>
    </row>
    <row r="45" spans="3:10" x14ac:dyDescent="0.25">
      <c r="G45" s="59">
        <f>G43+G44</f>
        <v>1404</v>
      </c>
    </row>
    <row r="46" spans="3:10" x14ac:dyDescent="0.25">
      <c r="F46" t="s">
        <v>99</v>
      </c>
      <c r="G46">
        <v>530</v>
      </c>
    </row>
    <row r="47" spans="3:10" x14ac:dyDescent="0.25">
      <c r="F47" t="s">
        <v>98</v>
      </c>
      <c r="G47">
        <v>775</v>
      </c>
      <c r="H47">
        <f>G47/G46</f>
        <v>1.4622641509433962</v>
      </c>
    </row>
    <row r="48" spans="3:10" x14ac:dyDescent="0.25">
      <c r="F48" t="s">
        <v>97</v>
      </c>
      <c r="G48">
        <v>1365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2023-11-27T08:01:54Z</dcterms:modified>
</cp:coreProperties>
</file>