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RACPC Borivali West)\Samit Umesh Desale\"/>
    </mc:Choice>
  </mc:AlternateContent>
  <xr:revisionPtr revIDLastSave="0" documentId="13_ncr:1_{DD0634FB-FF51-4117-A605-BE9098C60FDE}" xr6:coauthVersionLast="47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  <sheet name="Sheet15" sheetId="30" r:id="rId19"/>
    <sheet name="Sheet16" sheetId="31" r:id="rId20"/>
    <sheet name="Sheet17" sheetId="32" r:id="rId21"/>
    <sheet name="Sheet18" sheetId="33" r:id="rId22"/>
    <sheet name="Sheet19" sheetId="34" r:id="rId2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9" i="23" l="1"/>
  <c r="C4" i="25"/>
  <c r="P31" i="4"/>
  <c r="P33" i="4" s="1"/>
  <c r="O27" i="4"/>
  <c r="O33" i="4"/>
  <c r="O31" i="4"/>
  <c r="O30" i="4"/>
  <c r="O29" i="4"/>
  <c r="O28" i="4"/>
  <c r="O26" i="4"/>
  <c r="I28" i="4"/>
  <c r="D31" i="4"/>
  <c r="I27" i="4"/>
  <c r="Q20" i="4"/>
  <c r="Q19" i="4"/>
  <c r="Q18" i="4"/>
  <c r="B18" i="4" s="1"/>
  <c r="C18" i="4" s="1"/>
  <c r="D18" i="4" s="1"/>
  <c r="Q17" i="4"/>
  <c r="Q16" i="4"/>
  <c r="Q15" i="4"/>
  <c r="Q13" i="4"/>
  <c r="Q11" i="4"/>
  <c r="B11" i="4" s="1"/>
  <c r="C11" i="4" s="1"/>
  <c r="D11" i="4" s="1"/>
  <c r="P19" i="4"/>
  <c r="B19" i="4" s="1"/>
  <c r="C19" i="4" s="1"/>
  <c r="D19" i="4" s="1"/>
  <c r="J19" i="4"/>
  <c r="I19" i="4"/>
  <c r="E19" i="4"/>
  <c r="P18" i="4"/>
  <c r="J18" i="4"/>
  <c r="I18" i="4"/>
  <c r="E18" i="4"/>
  <c r="P17" i="4"/>
  <c r="B17" i="4" s="1"/>
  <c r="C17" i="4" s="1"/>
  <c r="J17" i="4"/>
  <c r="I17" i="4"/>
  <c r="E17" i="4"/>
  <c r="P16" i="4"/>
  <c r="B16" i="4" s="1"/>
  <c r="J16" i="4"/>
  <c r="I16" i="4"/>
  <c r="E16" i="4"/>
  <c r="P15" i="4"/>
  <c r="B15" i="4" s="1"/>
  <c r="C15" i="4" s="1"/>
  <c r="D15" i="4" s="1"/>
  <c r="J15" i="4"/>
  <c r="I15" i="4"/>
  <c r="E15" i="4"/>
  <c r="B14" i="4"/>
  <c r="C14" i="4" s="1"/>
  <c r="D14" i="4" s="1"/>
  <c r="P14" i="4"/>
  <c r="J14" i="4"/>
  <c r="I14" i="4"/>
  <c r="E14" i="4"/>
  <c r="P13" i="4"/>
  <c r="B13" i="4" s="1"/>
  <c r="C13" i="4" s="1"/>
  <c r="J13" i="4"/>
  <c r="I13" i="4"/>
  <c r="E13" i="4"/>
  <c r="P12" i="4"/>
  <c r="B12" i="4" s="1"/>
  <c r="J12" i="4"/>
  <c r="I12" i="4"/>
  <c r="E12" i="4"/>
  <c r="P11" i="4"/>
  <c r="J11" i="4"/>
  <c r="I11" i="4"/>
  <c r="E11" i="4"/>
  <c r="E10" i="4"/>
  <c r="E9" i="4"/>
  <c r="E8" i="4"/>
  <c r="E7" i="4"/>
  <c r="E6" i="4"/>
  <c r="E5" i="4"/>
  <c r="E4" i="4"/>
  <c r="E3" i="4"/>
  <c r="B9" i="4"/>
  <c r="B8" i="4"/>
  <c r="B7" i="4"/>
  <c r="B6" i="4"/>
  <c r="B3" i="4"/>
  <c r="P20" i="4"/>
  <c r="P5" i="4"/>
  <c r="P2" i="4"/>
  <c r="G31" i="4"/>
  <c r="P6" i="4"/>
  <c r="H15" i="4" l="1"/>
  <c r="H19" i="4"/>
  <c r="H14" i="4"/>
  <c r="G18" i="4"/>
  <c r="H18" i="4"/>
  <c r="F17" i="4"/>
  <c r="G14" i="4"/>
  <c r="F13" i="4"/>
  <c r="H11" i="4"/>
  <c r="F12" i="4"/>
  <c r="C12" i="4"/>
  <c r="G13" i="4"/>
  <c r="D13" i="4"/>
  <c r="H13" i="4" s="1"/>
  <c r="F16" i="4"/>
  <c r="C16" i="4"/>
  <c r="G17" i="4"/>
  <c r="D17" i="4"/>
  <c r="H17" i="4" s="1"/>
  <c r="F11" i="4"/>
  <c r="F15" i="4"/>
  <c r="F19" i="4"/>
  <c r="G11" i="4"/>
  <c r="F14" i="4"/>
  <c r="G15" i="4"/>
  <c r="F18" i="4"/>
  <c r="G19" i="4"/>
  <c r="G27" i="4"/>
  <c r="N18" i="24"/>
  <c r="N16" i="24"/>
  <c r="N17" i="24"/>
  <c r="N15" i="24"/>
  <c r="N13" i="24"/>
  <c r="N12" i="24"/>
  <c r="H29" i="4"/>
  <c r="C5" i="25"/>
  <c r="P3" i="4"/>
  <c r="C3" i="4" s="1"/>
  <c r="D3" i="4" s="1"/>
  <c r="P4" i="4"/>
  <c r="C6" i="4"/>
  <c r="P7" i="4"/>
  <c r="C7" i="4" s="1"/>
  <c r="D7" i="4" s="1"/>
  <c r="P8" i="4"/>
  <c r="P9" i="4"/>
  <c r="C9" i="4" s="1"/>
  <c r="D9" i="4" s="1"/>
  <c r="B10" i="4"/>
  <c r="C10" i="4" s="1"/>
  <c r="Q10" i="4"/>
  <c r="J10" i="4"/>
  <c r="I10" i="4"/>
  <c r="J9" i="4"/>
  <c r="I9" i="4"/>
  <c r="C8" i="4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J20" i="4"/>
  <c r="I20" i="4"/>
  <c r="E20" i="4"/>
  <c r="B20" i="4"/>
  <c r="C20" i="4" s="1"/>
  <c r="D20" i="4" s="1"/>
  <c r="E2" i="4"/>
  <c r="C20" i="25"/>
  <c r="C16" i="25"/>
  <c r="C17" i="25" s="1"/>
  <c r="D16" i="4" l="1"/>
  <c r="H16" i="4" s="1"/>
  <c r="G16" i="4"/>
  <c r="D12" i="4"/>
  <c r="H12" i="4" s="1"/>
  <c r="G12" i="4"/>
  <c r="H4" i="4"/>
  <c r="G33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D10" i="4"/>
  <c r="H10" i="4" s="1"/>
  <c r="G10" i="4"/>
  <c r="F2" i="4"/>
  <c r="F4" i="4"/>
  <c r="F8" i="4"/>
  <c r="G9" i="4"/>
  <c r="H7" i="4"/>
  <c r="F9" i="4"/>
  <c r="F3" i="4"/>
  <c r="G4" i="4"/>
  <c r="F7" i="4"/>
  <c r="G8" i="4"/>
  <c r="C13" i="25"/>
  <c r="D13" i="25" s="1"/>
  <c r="B5" i="4"/>
  <c r="H20" i="4"/>
  <c r="F20" i="4"/>
  <c r="G20" i="4"/>
  <c r="C7" i="25"/>
  <c r="E5" i="25"/>
  <c r="E17" i="25"/>
  <c r="C19" i="25"/>
  <c r="C21" i="25" s="1"/>
  <c r="E21" i="25" s="1"/>
  <c r="C8" i="25" l="1"/>
  <c r="C9" i="25" s="1"/>
  <c r="E9" i="25" s="1"/>
  <c r="G32" i="4"/>
  <c r="H31" i="4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B21" i="4" l="1"/>
  <c r="C21" i="4" l="1"/>
  <c r="G21" i="4" s="1"/>
  <c r="F21" i="4"/>
  <c r="D21" i="4"/>
  <c r="H21" i="4" s="1"/>
</calcChain>
</file>

<file path=xl/sharedStrings.xml><?xml version="1.0" encoding="utf-8"?>
<sst xmlns="http://schemas.openxmlformats.org/spreadsheetml/2006/main" count="149" uniqueCount="106">
  <si>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</si>
  <si>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</si>
  <si>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</si>
  <si>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</si>
  <si>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</si>
  <si>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</si>
  <si>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</si>
  <si>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</si>
  <si>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</si>
  <si>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</si>
  <si>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</si>
  <si>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</si>
  <si>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</si>
  <si>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</si>
  <si>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</si>
  <si>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</si>
  <si>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</si>
  <si>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</si>
  <si>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</si>
  <si>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</si>
  <si>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</si>
  <si>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</si>
  <si>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</si>
  <si>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</si>
  <si>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</si>
  <si>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</si>
  <si>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</si>
  <si>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</si>
  <si>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</si>
  <si>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</si>
  <si>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</si>
  <si>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</si>
  <si>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</si>
  <si>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</si>
  <si>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</si>
  <si>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</si>
  <si>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</si>
  <si>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</si>
  <si>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</si>
  <si>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</si>
  <si>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</si>
  <si>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</si>
  <si>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</si>
  <si>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</si>
  <si>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</si>
  <si>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</si>
  <si>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</si>
  <si>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</si>
  <si>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</si>
  <si>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</si>
  <si>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</si>
  <si>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</si>
  <si>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</si>
  <si>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</si>
  <si>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</si>
  <si>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</si>
  <si>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</si>
  <si>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</si>
  <si>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</si>
  <si>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</si>
  <si>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</si>
  <si>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</si>
  <si>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</si>
  <si>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</si>
  <si>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</si>
  <si>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</si>
  <si>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</si>
  <si>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</si>
  <si>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</si>
  <si>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</si>
  <si>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</si>
  <si>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</si>
  <si>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</si>
  <si>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</si>
  <si>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</si>
  <si>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</si>
  <si>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</si>
  <si>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</si>
  <si>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</si>
  <si>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</si>
  <si>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</si>
  <si>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</si>
  <si>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</si>
  <si>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21.09.2018</t>
  </si>
  <si>
    <t>ACA</t>
  </si>
  <si>
    <t>MCA</t>
  </si>
  <si>
    <t>BALC</t>
  </si>
  <si>
    <t>TMCA</t>
  </si>
  <si>
    <t>IGR-12.07.22</t>
  </si>
  <si>
    <t>IGR-11.11.22</t>
  </si>
  <si>
    <t>IGR-16.06.22</t>
  </si>
  <si>
    <t>IGR-08.03.22</t>
  </si>
  <si>
    <t>IGR-31.01.22</t>
  </si>
  <si>
    <t>IGR-20.09.22</t>
  </si>
  <si>
    <t>IGR-23.05.22</t>
  </si>
  <si>
    <t>IGR-09.03.22</t>
  </si>
  <si>
    <t>IGR-17.01.22</t>
  </si>
  <si>
    <t>IGR-04.01.22</t>
  </si>
  <si>
    <t>Carpet Area</t>
  </si>
  <si>
    <t xml:space="preserve">Enclosed Balcony </t>
  </si>
  <si>
    <t>Cupboard Area</t>
  </si>
  <si>
    <t>Flowerbed Area</t>
  </si>
  <si>
    <t>Projected Terrace Area</t>
  </si>
  <si>
    <t>Total Carpet Area</t>
  </si>
  <si>
    <t>Particulars</t>
  </si>
  <si>
    <t xml:space="preserve">Area in Sq. Ft.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</si>
</sst>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43" fontId="2" fillId="2" borderId="0" xfId="1" applyFont="1" applyFill="1"/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48</xdr:row>
      <xdr:rowOff>142875</xdr:rowOff>
    </xdr:from>
    <xdr:to>
      <xdr:col>23</xdr:col>
      <xdr:colOff>240115</xdr:colOff>
      <xdr:row>96</xdr:row>
      <xdr:rowOff>39362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9A6FAB-272B-AAAD-94EE-2998F3234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020175"/>
          <a:ext cx="14260915" cy="90404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23</xdr:col>
      <xdr:colOff>373484</xdr:colOff>
      <xdr:row>47</xdr:row>
      <xdr:rowOff>29791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99851FD-31CF-4ED1-9F3F-8785B091E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394284" cy="87165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421626</xdr:colOff>
      <xdr:row>38</xdr:row>
      <xdr:rowOff>96274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11A9895-EB08-C73B-9D61-0B5924752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0026" cy="73352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440679</xdr:colOff>
      <xdr:row>37</xdr:row>
      <xdr:rowOff>115300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3A4ACF-9460-639B-190D-A0592764A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19079" cy="71638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431152</xdr:colOff>
      <xdr:row>36</xdr:row>
      <xdr:rowOff>172431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660B8C-D999-5AC0-C14C-A7F176675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9552" cy="703043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450205</xdr:colOff>
      <xdr:row>35</xdr:row>
      <xdr:rowOff>124773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3F0F63-A266-E6B1-970D-B42611AAC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28605" cy="679227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450205</xdr:colOff>
      <xdr:row>35</xdr:row>
      <xdr:rowOff>10457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877C12-7BE5-5DAD-43B5-B3C1C6A4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28605" cy="667795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412100</xdr:colOff>
      <xdr:row>36</xdr:row>
      <xdr:rowOff>105747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8E03BD-0A45-19AF-883D-220513364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0500" cy="696374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412100</xdr:colOff>
      <xdr:row>37</xdr:row>
      <xdr:rowOff>153405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6E773A-42D9-594A-2413-A7FD64139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0500" cy="720190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383521</xdr:colOff>
      <xdr:row>35</xdr:row>
      <xdr:rowOff>115247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F3D6BF-CCC1-63EE-A3F8-BD76AC4C7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61921" cy="678274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421626</xdr:colOff>
      <xdr:row>34</xdr:row>
      <xdr:rowOff>162852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F3CFC4-44ED-1811-72B2-7F8F03A05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0026" cy="663985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250152</xdr:colOff>
      <xdr:row>34</xdr:row>
      <xdr:rowOff>124746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8539AA-EB54-EBB3-4A6D-4E399EC2E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928552" cy="66017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106747</xdr:colOff>
      <xdr:row>45</xdr:row>
      <xdr:rowOff>48828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5BAC5B-C005-4D5D-B4F8-C3571AD8E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27547" cy="8621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30621</xdr:colOff>
      <xdr:row>46</xdr:row>
      <xdr:rowOff>106013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0AD509-EEE2-4A88-AF7F-BD9FF8D64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1021" cy="88690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192909</xdr:colOff>
      <xdr:row>48</xdr:row>
      <xdr:rowOff>10756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FEF196-8F59-4434-A7A5-9FB127845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61709" cy="8821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478273</xdr:colOff>
      <xdr:row>45</xdr:row>
      <xdr:rowOff>144091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0B139E-5B8A-405C-BF2E-A03330EFB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99073" cy="87165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20839</xdr:colOff>
      <xdr:row>45</xdr:row>
      <xdr:rowOff>77407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7A144FA-FE51-4CDD-8278-CCADB9174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22439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506597</xdr:colOff>
      <xdr:row>46</xdr:row>
      <xdr:rowOff>58381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C87192-9774-4230-925D-0F5C79C44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98597" cy="8821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49674</xdr:colOff>
      <xdr:row>46</xdr:row>
      <xdr:rowOff>182223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3C8E34-8B21-4522-B36A-C13AAF4E5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0074" cy="894522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97305</xdr:colOff>
      <xdr:row>47</xdr:row>
      <xdr:rowOff>96513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E5ADB3-DEBC-4174-B14C-227274CA7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27705" cy="9050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abSelected="1" workbookViewId="0">
      <selection activeCell="D5" sqref="D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v>82300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8230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90530</v>
      </c>
      <c r="D5" s="63" t="s">
        <v>62</v>
      </c>
      <c r="E5" s="64">
        <f>C5/10.764</f>
        <v>8410.4422147900423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61130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61130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90530</v>
      </c>
      <c r="D9" s="63" t="s">
        <v>62</v>
      </c>
      <c r="E9" s="64">
        <f>C9/10.764</f>
        <v>8410.4422147900423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6E30B-ABC6-44D6-8187-56342A46E02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9A6C9-A769-46DB-98CC-A45D35FFBC4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56414-1C03-4C6E-98BD-467E1673E9C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62B05-D5D9-4893-8B2C-AD537ACE741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7EF87-1D59-401A-948B-552C24339A7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topLeftCell="J1" workbookViewId="0">
      <selection activeCell="N17" sqref="N1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>
        <v>14.8</v>
      </c>
      <c r="M5" s="46">
        <v>9.68</v>
      </c>
      <c r="N5" s="46">
        <f t="shared" ref="N5:N12" si="6">L5*M5</f>
        <v>143.26400000000001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>
        <v>8.25</v>
      </c>
      <c r="M6" s="46">
        <v>4.75</v>
      </c>
      <c r="N6" s="46">
        <f t="shared" si="6"/>
        <v>39.1875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>
        <v>11.23</v>
      </c>
      <c r="M7" s="46">
        <v>7.36</v>
      </c>
      <c r="N7" s="46">
        <f t="shared" si="6"/>
        <v>82.652800000000013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>
        <v>3.8</v>
      </c>
      <c r="M8" s="46">
        <v>4.42</v>
      </c>
      <c r="N8" s="46">
        <f t="shared" si="6"/>
        <v>16.795999999999999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>
        <v>6.79</v>
      </c>
      <c r="M9" s="46">
        <v>3.73</v>
      </c>
      <c r="N9" s="46">
        <f t="shared" si="6"/>
        <v>25.326699999999999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>
        <v>10.68</v>
      </c>
      <c r="M10" s="46">
        <v>9.69</v>
      </c>
      <c r="N10" s="46">
        <f t="shared" si="6"/>
        <v>103.4892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>
        <v>10.83</v>
      </c>
      <c r="M11" s="46">
        <v>9.68</v>
      </c>
      <c r="N11" s="46">
        <f t="shared" si="6"/>
        <v>104.8344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>
        <v>6.75</v>
      </c>
      <c r="M12" s="46">
        <v>3.73</v>
      </c>
      <c r="N12" s="46">
        <f t="shared" si="6"/>
        <v>25.177499999999998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>
        <f>SUM(N5:N12)</f>
        <v>540.72810000000004</v>
      </c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/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>
        <v>4</v>
      </c>
      <c r="M15" s="46">
        <v>4</v>
      </c>
      <c r="N15" s="46">
        <f>L15*M15</f>
        <v>16</v>
      </c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>
        <v>1.8</v>
      </c>
      <c r="M16" s="46">
        <v>9.65</v>
      </c>
      <c r="N16" s="46">
        <f t="shared" ref="N16:N17" si="7">L16*M16</f>
        <v>17.37</v>
      </c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>
        <v>5</v>
      </c>
      <c r="M17" s="46">
        <v>6</v>
      </c>
      <c r="N17" s="46">
        <f t="shared" si="7"/>
        <v>30</v>
      </c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>
        <f>SUM(N15:N17)</f>
        <v>63.370000000000005</v>
      </c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8">B24/12</f>
        <v>0</v>
      </c>
      <c r="F24" s="53">
        <f t="shared" si="8"/>
        <v>0</v>
      </c>
      <c r="G24" s="53">
        <f t="shared" si="8"/>
        <v>0</v>
      </c>
      <c r="H24" s="53">
        <f t="shared" si="8"/>
        <v>0</v>
      </c>
      <c r="I24" s="53">
        <f t="shared" si="8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8"/>
        <v>0</v>
      </c>
      <c r="F25" s="53">
        <f t="shared" si="8"/>
        <v>0</v>
      </c>
      <c r="G25" s="53">
        <f t="shared" si="8"/>
        <v>0</v>
      </c>
      <c r="H25" s="53">
        <f t="shared" si="8"/>
        <v>0</v>
      </c>
      <c r="I25" s="53">
        <f t="shared" si="8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8"/>
        <v>0</v>
      </c>
      <c r="F26" s="53">
        <f t="shared" si="8"/>
        <v>0</v>
      </c>
      <c r="G26" s="53">
        <f t="shared" si="8"/>
        <v>0</v>
      </c>
      <c r="H26" s="53">
        <f t="shared" si="8"/>
        <v>0</v>
      </c>
      <c r="I26" s="53">
        <f t="shared" si="8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8"/>
        <v>0</v>
      </c>
      <c r="F27" s="53">
        <f t="shared" si="8"/>
        <v>0</v>
      </c>
      <c r="G27" s="53">
        <f t="shared" si="8"/>
        <v>0</v>
      </c>
      <c r="H27" s="53">
        <f t="shared" si="8"/>
        <v>0</v>
      </c>
      <c r="I27" s="53">
        <f t="shared" si="8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8"/>
        <v>0</v>
      </c>
      <c r="F28" s="53">
        <f t="shared" si="8"/>
        <v>0</v>
      </c>
      <c r="G28" s="53">
        <f t="shared" si="8"/>
        <v>0</v>
      </c>
      <c r="H28" s="53">
        <f t="shared" si="8"/>
        <v>0</v>
      </c>
      <c r="I28" s="53">
        <f t="shared" si="8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8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9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8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9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E82C9-F262-4EDF-9658-B76A6239129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BC901-C144-4804-B58B-5E22C68B5B8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DCA0B-923D-4208-B27C-7A1BA2AC07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F8198-0D23-49E3-AD0C-98C0B538E78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D19" sqref="D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29000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3000</v>
      </c>
      <c r="D4" s="24"/>
      <c r="F4" s="19"/>
    </row>
    <row r="5" spans="1:6" x14ac:dyDescent="0.25">
      <c r="A5" s="16" t="s">
        <v>15</v>
      </c>
      <c r="B5" s="20"/>
      <c r="C5" s="21">
        <f>C3-C4</f>
        <v>26000</v>
      </c>
      <c r="D5" s="24"/>
      <c r="F5" s="19"/>
    </row>
    <row r="6" spans="1:6" x14ac:dyDescent="0.25">
      <c r="A6" s="16" t="s">
        <v>16</v>
      </c>
      <c r="B6" s="20"/>
      <c r="C6" s="21">
        <f>C4</f>
        <v>3000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3000</v>
      </c>
      <c r="D13" s="24"/>
      <c r="F13" s="19"/>
    </row>
    <row r="14" spans="1:6" x14ac:dyDescent="0.25">
      <c r="A14" s="16" t="s">
        <v>15</v>
      </c>
      <c r="B14" s="20"/>
      <c r="C14" s="21">
        <f>C5</f>
        <v>26000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29000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607</v>
      </c>
      <c r="D18" s="26">
        <v>728</v>
      </c>
      <c r="F18" s="19"/>
    </row>
    <row r="19" spans="1:6" x14ac:dyDescent="0.25">
      <c r="A19" s="16" t="s">
        <v>73</v>
      </c>
      <c r="B19" s="6"/>
      <c r="C19" s="32">
        <f>C18*C16</f>
        <v>17603000</v>
      </c>
      <c r="D19" s="33">
        <f>D18*3000</f>
        <v>2184000</v>
      </c>
      <c r="E19" s="70"/>
      <c r="F19" s="34"/>
    </row>
    <row r="20" spans="1:6" x14ac:dyDescent="0.25">
      <c r="A20" s="16" t="s">
        <v>24</v>
      </c>
      <c r="C20" s="35">
        <f>C19*90%</f>
        <v>15842700</v>
      </c>
      <c r="D20" s="32"/>
      <c r="F20" s="19"/>
    </row>
    <row r="21" spans="1:6" x14ac:dyDescent="0.25">
      <c r="A21" s="16" t="s">
        <v>25</v>
      </c>
      <c r="C21" s="35">
        <f>C19*80%</f>
        <v>14082400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1821000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C19*0.03/12</f>
        <v>44007.5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opLeftCell="A4" workbookViewId="0">
      <selection activeCell="T17" sqref="T1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6" width="14.28515625" bestFit="1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9" si="0">Q2</f>
        <v>718</v>
      </c>
      <c r="C2" s="4">
        <f t="shared" ref="C2:C19" si="1">B2*1.2</f>
        <v>861.6</v>
      </c>
      <c r="D2" s="4">
        <f t="shared" ref="D2:D19" si="2">C2*1.2</f>
        <v>1033.92</v>
      </c>
      <c r="E2" s="5">
        <f t="shared" ref="E2:E19" si="3">R2</f>
        <v>18500000</v>
      </c>
      <c r="F2" s="4">
        <f t="shared" ref="F2:F19" si="4">ROUND((E2/B2),0)</f>
        <v>25766</v>
      </c>
      <c r="G2" s="4">
        <f t="shared" ref="G2:G19" si="5">ROUND((E2/C2),0)</f>
        <v>21472</v>
      </c>
      <c r="H2" s="4">
        <f t="shared" ref="H2:H19" si="6">ROUND((E2/D2),0)</f>
        <v>17893</v>
      </c>
      <c r="I2" s="4">
        <f t="shared" ref="I2:I19" si="7">T2</f>
        <v>0</v>
      </c>
      <c r="J2" s="4">
        <f t="shared" ref="J2:J19" si="8">U2</f>
        <v>0</v>
      </c>
      <c r="O2">
        <v>0</v>
      </c>
      <c r="P2" s="2">
        <f t="shared" ref="P2" si="9">O2/1.2</f>
        <v>0</v>
      </c>
      <c r="Q2" s="2">
        <v>718</v>
      </c>
      <c r="R2" s="2">
        <v>18500000</v>
      </c>
      <c r="S2" s="2"/>
    </row>
    <row r="3" spans="1:19" x14ac:dyDescent="0.25">
      <c r="A3" s="4">
        <v>2</v>
      </c>
      <c r="B3" s="4">
        <f t="shared" si="0"/>
        <v>650</v>
      </c>
      <c r="C3" s="4">
        <f t="shared" si="1"/>
        <v>780</v>
      </c>
      <c r="D3" s="4">
        <f t="shared" si="2"/>
        <v>936</v>
      </c>
      <c r="E3" s="5">
        <f t="shared" si="3"/>
        <v>25000000</v>
      </c>
      <c r="F3" s="4">
        <f t="shared" si="4"/>
        <v>38462</v>
      </c>
      <c r="G3" s="4">
        <f t="shared" si="5"/>
        <v>32051</v>
      </c>
      <c r="H3" s="4">
        <f t="shared" si="6"/>
        <v>26709</v>
      </c>
      <c r="I3" s="4">
        <f t="shared" si="7"/>
        <v>0</v>
      </c>
      <c r="J3" s="4">
        <f t="shared" si="8"/>
        <v>0</v>
      </c>
      <c r="O3">
        <v>0</v>
      </c>
      <c r="P3" s="2">
        <f t="shared" ref="P3:P9" si="10">O3/1.2</f>
        <v>0</v>
      </c>
      <c r="Q3" s="2">
        <v>650</v>
      </c>
      <c r="R3" s="2">
        <v>25000000</v>
      </c>
      <c r="S3" s="2"/>
    </row>
    <row r="4" spans="1:19" x14ac:dyDescent="0.25">
      <c r="A4" s="4">
        <v>3</v>
      </c>
      <c r="B4" s="4">
        <f t="shared" si="0"/>
        <v>650</v>
      </c>
      <c r="C4" s="4">
        <f t="shared" si="1"/>
        <v>780</v>
      </c>
      <c r="D4" s="4">
        <f t="shared" si="2"/>
        <v>936</v>
      </c>
      <c r="E4" s="5">
        <f t="shared" si="3"/>
        <v>22500000</v>
      </c>
      <c r="F4" s="78">
        <f t="shared" si="4"/>
        <v>34615</v>
      </c>
      <c r="G4" s="78">
        <f t="shared" si="5"/>
        <v>28846</v>
      </c>
      <c r="H4" s="78">
        <f t="shared" si="6"/>
        <v>24038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9">
        <f t="shared" si="10"/>
        <v>0</v>
      </c>
      <c r="Q4" s="79">
        <v>650</v>
      </c>
      <c r="R4" s="79">
        <v>22500000</v>
      </c>
      <c r="S4" s="2"/>
    </row>
    <row r="5" spans="1:19" x14ac:dyDescent="0.25">
      <c r="A5" s="4">
        <v>4</v>
      </c>
      <c r="B5" s="4">
        <f t="shared" si="0"/>
        <v>680</v>
      </c>
      <c r="C5" s="4">
        <f t="shared" si="1"/>
        <v>816</v>
      </c>
      <c r="D5" s="4">
        <f t="shared" si="2"/>
        <v>979.19999999999993</v>
      </c>
      <c r="E5" s="5">
        <f t="shared" si="3"/>
        <v>17000000</v>
      </c>
      <c r="F5" s="4">
        <f t="shared" si="4"/>
        <v>25000</v>
      </c>
      <c r="G5" s="4">
        <f t="shared" si="5"/>
        <v>20833</v>
      </c>
      <c r="H5" s="4">
        <f t="shared" si="6"/>
        <v>17361</v>
      </c>
      <c r="I5" s="4">
        <f t="shared" si="7"/>
        <v>0</v>
      </c>
      <c r="J5" s="4">
        <f t="shared" si="8"/>
        <v>0</v>
      </c>
      <c r="O5">
        <v>0</v>
      </c>
      <c r="P5" s="2">
        <f t="shared" si="10"/>
        <v>0</v>
      </c>
      <c r="Q5" s="2">
        <v>680</v>
      </c>
      <c r="R5" s="2">
        <v>17000000</v>
      </c>
      <c r="S5" s="2"/>
    </row>
    <row r="6" spans="1:19" x14ac:dyDescent="0.25">
      <c r="A6" s="4">
        <v>5</v>
      </c>
      <c r="B6" s="4">
        <f t="shared" si="0"/>
        <v>680</v>
      </c>
      <c r="C6" s="4">
        <f t="shared" si="1"/>
        <v>816</v>
      </c>
      <c r="D6" s="4">
        <f t="shared" si="2"/>
        <v>979.19999999999993</v>
      </c>
      <c r="E6" s="5">
        <f t="shared" si="3"/>
        <v>17500000</v>
      </c>
      <c r="F6" s="78">
        <f t="shared" si="4"/>
        <v>25735</v>
      </c>
      <c r="G6" s="78">
        <f t="shared" si="5"/>
        <v>21446</v>
      </c>
      <c r="H6" s="78">
        <f t="shared" si="6"/>
        <v>17872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9">
        <f t="shared" si="10"/>
        <v>0</v>
      </c>
      <c r="Q6" s="79">
        <v>680</v>
      </c>
      <c r="R6" s="79">
        <v>17500000</v>
      </c>
      <c r="S6" s="2"/>
    </row>
    <row r="7" spans="1:19" x14ac:dyDescent="0.25">
      <c r="A7" s="4">
        <v>6</v>
      </c>
      <c r="B7" s="4">
        <f t="shared" si="0"/>
        <v>860</v>
      </c>
      <c r="C7" s="4">
        <f t="shared" si="1"/>
        <v>1032</v>
      </c>
      <c r="D7" s="4">
        <f t="shared" si="2"/>
        <v>1238.3999999999999</v>
      </c>
      <c r="E7" s="5">
        <f t="shared" si="3"/>
        <v>22000000</v>
      </c>
      <c r="F7" s="4">
        <f t="shared" si="4"/>
        <v>25581</v>
      </c>
      <c r="G7" s="4">
        <f t="shared" si="5"/>
        <v>21318</v>
      </c>
      <c r="H7" s="4">
        <f t="shared" si="6"/>
        <v>17765</v>
      </c>
      <c r="I7" s="4">
        <f t="shared" si="7"/>
        <v>0</v>
      </c>
      <c r="J7" s="4">
        <f t="shared" si="8"/>
        <v>0</v>
      </c>
      <c r="O7">
        <v>0</v>
      </c>
      <c r="P7" s="2">
        <f t="shared" si="10"/>
        <v>0</v>
      </c>
      <c r="Q7" s="2">
        <v>860</v>
      </c>
      <c r="R7" s="2">
        <v>22000000</v>
      </c>
      <c r="S7" s="2"/>
    </row>
    <row r="8" spans="1:19" x14ac:dyDescent="0.25">
      <c r="A8" s="4">
        <v>7</v>
      </c>
      <c r="B8" s="4">
        <f t="shared" si="0"/>
        <v>800</v>
      </c>
      <c r="C8" s="4">
        <f t="shared" si="1"/>
        <v>960</v>
      </c>
      <c r="D8" s="4">
        <f t="shared" si="2"/>
        <v>1152</v>
      </c>
      <c r="E8" s="5">
        <f t="shared" si="3"/>
        <v>17000000</v>
      </c>
      <c r="F8" s="4">
        <f t="shared" si="4"/>
        <v>21250</v>
      </c>
      <c r="G8" s="4">
        <f t="shared" si="5"/>
        <v>17708</v>
      </c>
      <c r="H8" s="4">
        <f t="shared" si="6"/>
        <v>14757</v>
      </c>
      <c r="I8" s="4">
        <f t="shared" si="7"/>
        <v>0</v>
      </c>
      <c r="J8" s="4">
        <f t="shared" si="8"/>
        <v>0</v>
      </c>
      <c r="O8">
        <v>0</v>
      </c>
      <c r="P8" s="2">
        <f t="shared" si="10"/>
        <v>0</v>
      </c>
      <c r="Q8" s="2">
        <v>800</v>
      </c>
      <c r="R8" s="2">
        <v>17000000</v>
      </c>
      <c r="S8" s="2"/>
    </row>
    <row r="9" spans="1:19" x14ac:dyDescent="0.25">
      <c r="A9" s="4">
        <v>8</v>
      </c>
      <c r="B9" s="4">
        <f t="shared" si="0"/>
        <v>950</v>
      </c>
      <c r="C9" s="4">
        <f t="shared" si="1"/>
        <v>1140</v>
      </c>
      <c r="D9" s="4">
        <f t="shared" si="2"/>
        <v>1368</v>
      </c>
      <c r="E9" s="5">
        <f t="shared" si="3"/>
        <v>21000000</v>
      </c>
      <c r="F9" s="4">
        <f t="shared" si="4"/>
        <v>22105</v>
      </c>
      <c r="G9" s="4">
        <f t="shared" si="5"/>
        <v>18421</v>
      </c>
      <c r="H9" s="4">
        <f t="shared" si="6"/>
        <v>15351</v>
      </c>
      <c r="I9" s="4">
        <f t="shared" si="7"/>
        <v>0</v>
      </c>
      <c r="J9" s="4">
        <f t="shared" si="8"/>
        <v>0</v>
      </c>
      <c r="O9">
        <v>0</v>
      </c>
      <c r="P9" s="2">
        <f t="shared" si="10"/>
        <v>0</v>
      </c>
      <c r="Q9" s="2">
        <v>950</v>
      </c>
      <c r="R9" s="2">
        <v>21000000</v>
      </c>
      <c r="S9" s="2"/>
    </row>
    <row r="10" spans="1:19" x14ac:dyDescent="0.25">
      <c r="A10" s="4">
        <v>9</v>
      </c>
      <c r="B10" s="4">
        <f>Q3</f>
        <v>650</v>
      </c>
      <c r="C10" s="4">
        <f t="shared" si="1"/>
        <v>780</v>
      </c>
      <c r="D10" s="4">
        <f t="shared" si="2"/>
        <v>936</v>
      </c>
      <c r="E10" s="5">
        <f t="shared" si="3"/>
        <v>15000000</v>
      </c>
      <c r="F10" s="4">
        <f t="shared" si="4"/>
        <v>23077</v>
      </c>
      <c r="G10" s="4">
        <f t="shared" si="5"/>
        <v>19231</v>
      </c>
      <c r="H10" s="4">
        <f t="shared" si="6"/>
        <v>16026</v>
      </c>
      <c r="I10" s="4">
        <f t="shared" si="7"/>
        <v>0</v>
      </c>
      <c r="J10" s="4">
        <f t="shared" si="8"/>
        <v>0</v>
      </c>
      <c r="O10">
        <v>0</v>
      </c>
      <c r="P10" s="2">
        <v>1100</v>
      </c>
      <c r="Q10" s="2">
        <f t="shared" ref="Q10" si="11">P10/1.2</f>
        <v>916.66666666666674</v>
      </c>
      <c r="R10" s="2">
        <v>15000000</v>
      </c>
      <c r="S10" s="2"/>
    </row>
    <row r="11" spans="1:19" x14ac:dyDescent="0.25">
      <c r="A11" s="4">
        <v>10</v>
      </c>
      <c r="B11" s="4">
        <f t="shared" ref="B11:B19" si="12">Q11</f>
        <v>597.21901199999991</v>
      </c>
      <c r="C11" s="4">
        <f t="shared" si="1"/>
        <v>716.66281439999989</v>
      </c>
      <c r="D11" s="4">
        <f t="shared" si="2"/>
        <v>859.99537727999984</v>
      </c>
      <c r="E11" s="5">
        <f t="shared" si="3"/>
        <v>17000000</v>
      </c>
      <c r="F11" s="78">
        <f t="shared" si="4"/>
        <v>28465</v>
      </c>
      <c r="G11" s="78">
        <f t="shared" si="5"/>
        <v>23721</v>
      </c>
      <c r="H11" s="78">
        <f t="shared" si="6"/>
        <v>19768</v>
      </c>
      <c r="I11" s="78">
        <f t="shared" si="7"/>
        <v>0</v>
      </c>
      <c r="J11" s="78">
        <f t="shared" si="8"/>
        <v>0</v>
      </c>
      <c r="K11" s="7"/>
      <c r="L11" s="7"/>
      <c r="M11" s="7"/>
      <c r="N11" s="7"/>
      <c r="O11" s="7">
        <v>0</v>
      </c>
      <c r="P11" s="79">
        <f t="shared" ref="P11:P20" si="13">O11/1.2</f>
        <v>0</v>
      </c>
      <c r="Q11" s="79">
        <f>55.483*10.764</f>
        <v>597.21901199999991</v>
      </c>
      <c r="R11" s="79">
        <v>17000000</v>
      </c>
      <c r="S11" s="79" t="s">
        <v>88</v>
      </c>
    </row>
    <row r="12" spans="1:19" x14ac:dyDescent="0.25">
      <c r="A12" s="4">
        <v>11</v>
      </c>
      <c r="B12" s="4">
        <f t="shared" si="12"/>
        <v>427</v>
      </c>
      <c r="C12" s="4">
        <f t="shared" si="1"/>
        <v>512.4</v>
      </c>
      <c r="D12" s="4">
        <f t="shared" si="2"/>
        <v>614.88</v>
      </c>
      <c r="E12" s="5">
        <f t="shared" si="3"/>
        <v>13500000</v>
      </c>
      <c r="F12" s="4">
        <f t="shared" si="4"/>
        <v>31616</v>
      </c>
      <c r="G12" s="4">
        <f t="shared" si="5"/>
        <v>26347</v>
      </c>
      <c r="H12" s="4">
        <f t="shared" si="6"/>
        <v>21956</v>
      </c>
      <c r="I12" s="4">
        <f t="shared" si="7"/>
        <v>0</v>
      </c>
      <c r="J12" s="4">
        <f t="shared" si="8"/>
        <v>0</v>
      </c>
      <c r="O12">
        <v>0</v>
      </c>
      <c r="P12" s="2">
        <f t="shared" si="13"/>
        <v>0</v>
      </c>
      <c r="Q12" s="2">
        <v>427</v>
      </c>
      <c r="R12" s="2">
        <v>13500000</v>
      </c>
      <c r="S12" s="2" t="s">
        <v>89</v>
      </c>
    </row>
    <row r="13" spans="1:19" x14ac:dyDescent="0.25">
      <c r="A13" s="4">
        <v>12</v>
      </c>
      <c r="B13" s="4">
        <f t="shared" si="12"/>
        <v>448.29907200000002</v>
      </c>
      <c r="C13" s="4">
        <f t="shared" si="1"/>
        <v>537.95888639999998</v>
      </c>
      <c r="D13" s="4">
        <f t="shared" si="2"/>
        <v>645.55066367999996</v>
      </c>
      <c r="E13" s="5">
        <f t="shared" si="3"/>
        <v>16500000</v>
      </c>
      <c r="F13" s="4">
        <f t="shared" si="4"/>
        <v>36806</v>
      </c>
      <c r="G13" s="4">
        <f t="shared" si="5"/>
        <v>30671</v>
      </c>
      <c r="H13" s="4">
        <f t="shared" si="6"/>
        <v>25560</v>
      </c>
      <c r="I13" s="4">
        <f t="shared" si="7"/>
        <v>0</v>
      </c>
      <c r="J13" s="4">
        <f t="shared" si="8"/>
        <v>0</v>
      </c>
      <c r="O13">
        <v>0</v>
      </c>
      <c r="P13" s="2">
        <f t="shared" si="13"/>
        <v>0</v>
      </c>
      <c r="Q13" s="2">
        <f>41.648*10.764</f>
        <v>448.29907200000002</v>
      </c>
      <c r="R13" s="2">
        <v>16500000</v>
      </c>
      <c r="S13" s="2" t="s">
        <v>90</v>
      </c>
    </row>
    <row r="14" spans="1:19" x14ac:dyDescent="0.25">
      <c r="A14" s="4">
        <v>13</v>
      </c>
      <c r="B14" s="4">
        <f t="shared" si="12"/>
        <v>583</v>
      </c>
      <c r="C14" s="4">
        <f t="shared" si="1"/>
        <v>699.6</v>
      </c>
      <c r="D14" s="4">
        <f t="shared" si="2"/>
        <v>839.52</v>
      </c>
      <c r="E14" s="5">
        <f t="shared" si="3"/>
        <v>16000000</v>
      </c>
      <c r="F14" s="4">
        <f t="shared" si="4"/>
        <v>27444</v>
      </c>
      <c r="G14" s="4">
        <f t="shared" si="5"/>
        <v>22870</v>
      </c>
      <c r="H14" s="4">
        <f t="shared" si="6"/>
        <v>19059</v>
      </c>
      <c r="I14" s="4">
        <f t="shared" si="7"/>
        <v>0</v>
      </c>
      <c r="J14" s="4">
        <f t="shared" si="8"/>
        <v>0</v>
      </c>
      <c r="O14">
        <v>0</v>
      </c>
      <c r="P14" s="2">
        <f t="shared" si="13"/>
        <v>0</v>
      </c>
      <c r="Q14" s="2">
        <v>583</v>
      </c>
      <c r="R14" s="2">
        <v>16000000</v>
      </c>
      <c r="S14" s="2" t="s">
        <v>91</v>
      </c>
    </row>
    <row r="15" spans="1:19" x14ac:dyDescent="0.25">
      <c r="A15" s="4">
        <v>14</v>
      </c>
      <c r="B15" s="4">
        <f t="shared" si="12"/>
        <v>583.27963199999999</v>
      </c>
      <c r="C15" s="4">
        <f t="shared" si="1"/>
        <v>699.93555839999999</v>
      </c>
      <c r="D15" s="4">
        <f t="shared" si="2"/>
        <v>839.92267007999999</v>
      </c>
      <c r="E15" s="5">
        <f t="shared" si="3"/>
        <v>18000000</v>
      </c>
      <c r="F15" s="78">
        <f t="shared" si="4"/>
        <v>30860</v>
      </c>
      <c r="G15" s="78">
        <f t="shared" si="5"/>
        <v>25717</v>
      </c>
      <c r="H15" s="78">
        <f t="shared" si="6"/>
        <v>21431</v>
      </c>
      <c r="I15" s="78">
        <f t="shared" si="7"/>
        <v>0</v>
      </c>
      <c r="J15" s="78">
        <f t="shared" si="8"/>
        <v>0</v>
      </c>
      <c r="K15" s="7"/>
      <c r="L15" s="7"/>
      <c r="M15" s="7"/>
      <c r="N15" s="7"/>
      <c r="O15" s="7">
        <v>0</v>
      </c>
      <c r="P15" s="79">
        <f t="shared" si="13"/>
        <v>0</v>
      </c>
      <c r="Q15" s="79">
        <f>54.188*10.764</f>
        <v>583.27963199999999</v>
      </c>
      <c r="R15" s="79">
        <v>18000000</v>
      </c>
      <c r="S15" s="79" t="s">
        <v>92</v>
      </c>
    </row>
    <row r="16" spans="1:19" x14ac:dyDescent="0.25">
      <c r="A16" s="4">
        <v>15</v>
      </c>
      <c r="B16" s="4">
        <f t="shared" si="12"/>
        <v>448.66504800000001</v>
      </c>
      <c r="C16" s="4">
        <f t="shared" si="1"/>
        <v>538.39805760000002</v>
      </c>
      <c r="D16" s="4">
        <f t="shared" si="2"/>
        <v>646.07766912</v>
      </c>
      <c r="E16" s="5">
        <f t="shared" si="3"/>
        <v>10000000</v>
      </c>
      <c r="F16" s="4">
        <f t="shared" si="4"/>
        <v>22288</v>
      </c>
      <c r="G16" s="4">
        <f t="shared" si="5"/>
        <v>18574</v>
      </c>
      <c r="H16" s="4">
        <f t="shared" si="6"/>
        <v>15478</v>
      </c>
      <c r="I16" s="4">
        <f t="shared" si="7"/>
        <v>0</v>
      </c>
      <c r="J16" s="4">
        <f t="shared" si="8"/>
        <v>0</v>
      </c>
      <c r="O16">
        <v>0</v>
      </c>
      <c r="P16" s="2">
        <f t="shared" si="13"/>
        <v>0</v>
      </c>
      <c r="Q16" s="2">
        <f>41.682*10.764</f>
        <v>448.66504800000001</v>
      </c>
      <c r="R16" s="2">
        <v>10000000</v>
      </c>
      <c r="S16" s="2" t="s">
        <v>93</v>
      </c>
    </row>
    <row r="17" spans="1:19" x14ac:dyDescent="0.25">
      <c r="A17" s="4">
        <v>16</v>
      </c>
      <c r="B17" s="4">
        <f t="shared" si="12"/>
        <v>597.21901199999991</v>
      </c>
      <c r="C17" s="4">
        <f t="shared" si="1"/>
        <v>716.66281439999989</v>
      </c>
      <c r="D17" s="4">
        <f t="shared" si="2"/>
        <v>859.99537727999984</v>
      </c>
      <c r="E17" s="5">
        <f t="shared" si="3"/>
        <v>17000000</v>
      </c>
      <c r="F17" s="78">
        <f t="shared" si="4"/>
        <v>28465</v>
      </c>
      <c r="G17" s="78">
        <f t="shared" si="5"/>
        <v>23721</v>
      </c>
      <c r="H17" s="78">
        <f t="shared" si="6"/>
        <v>19768</v>
      </c>
      <c r="I17" s="78">
        <f t="shared" si="7"/>
        <v>0</v>
      </c>
      <c r="J17" s="78">
        <f t="shared" si="8"/>
        <v>0</v>
      </c>
      <c r="K17" s="7"/>
      <c r="L17" s="7"/>
      <c r="M17" s="7"/>
      <c r="N17" s="7"/>
      <c r="O17" s="7">
        <v>0</v>
      </c>
      <c r="P17" s="79">
        <f t="shared" si="13"/>
        <v>0</v>
      </c>
      <c r="Q17" s="79">
        <f>55.483*10.764</f>
        <v>597.21901199999991</v>
      </c>
      <c r="R17" s="79">
        <v>17000000</v>
      </c>
      <c r="S17" s="79" t="s">
        <v>94</v>
      </c>
    </row>
    <row r="18" spans="1:19" x14ac:dyDescent="0.25">
      <c r="A18" s="4">
        <v>17</v>
      </c>
      <c r="B18" s="4">
        <f t="shared" si="12"/>
        <v>427.14781199999999</v>
      </c>
      <c r="C18" s="4">
        <f t="shared" si="1"/>
        <v>512.57737439999994</v>
      </c>
      <c r="D18" s="4">
        <f t="shared" si="2"/>
        <v>615.09284927999988</v>
      </c>
      <c r="E18" s="5">
        <f t="shared" si="3"/>
        <v>13500000</v>
      </c>
      <c r="F18" s="4">
        <f t="shared" si="4"/>
        <v>31605</v>
      </c>
      <c r="G18" s="4">
        <f t="shared" si="5"/>
        <v>26337</v>
      </c>
      <c r="H18" s="4">
        <f t="shared" si="6"/>
        <v>21948</v>
      </c>
      <c r="I18" s="4">
        <f t="shared" si="7"/>
        <v>0</v>
      </c>
      <c r="J18" s="4">
        <f t="shared" si="8"/>
        <v>0</v>
      </c>
      <c r="O18">
        <v>0</v>
      </c>
      <c r="P18" s="2">
        <f t="shared" si="13"/>
        <v>0</v>
      </c>
      <c r="Q18" s="2">
        <f>39.683*10.764</f>
        <v>427.14781199999999</v>
      </c>
      <c r="R18" s="2">
        <v>13500000</v>
      </c>
      <c r="S18" s="2" t="s">
        <v>95</v>
      </c>
    </row>
    <row r="19" spans="1:19" x14ac:dyDescent="0.25">
      <c r="A19" s="4">
        <v>18</v>
      </c>
      <c r="B19" s="4">
        <f t="shared" si="12"/>
        <v>427.15971690000003</v>
      </c>
      <c r="C19" s="4">
        <f t="shared" si="1"/>
        <v>512.59166028000004</v>
      </c>
      <c r="D19" s="4">
        <f t="shared" si="2"/>
        <v>615.109992336</v>
      </c>
      <c r="E19" s="5">
        <f t="shared" si="3"/>
        <v>12000000</v>
      </c>
      <c r="F19" s="4">
        <f t="shared" si="4"/>
        <v>28093</v>
      </c>
      <c r="G19" s="4">
        <f t="shared" si="5"/>
        <v>23410</v>
      </c>
      <c r="H19" s="4">
        <f t="shared" si="6"/>
        <v>19509</v>
      </c>
      <c r="I19" s="4">
        <f t="shared" si="7"/>
        <v>0</v>
      </c>
      <c r="J19" s="4">
        <f t="shared" si="8"/>
        <v>0</v>
      </c>
      <c r="O19">
        <v>0</v>
      </c>
      <c r="P19" s="2">
        <f t="shared" si="13"/>
        <v>0</v>
      </c>
      <c r="Q19" s="2">
        <f>39.683*10.7643</f>
        <v>427.15971690000003</v>
      </c>
      <c r="R19" s="2">
        <v>12000000</v>
      </c>
      <c r="S19" s="2" t="s">
        <v>96</v>
      </c>
    </row>
    <row r="20" spans="1:19" x14ac:dyDescent="0.25">
      <c r="A20" s="4">
        <v>19</v>
      </c>
      <c r="B20" s="4">
        <f t="shared" ref="B20" si="14">Q20</f>
        <v>427.14781199999999</v>
      </c>
      <c r="C20" s="4">
        <f t="shared" ref="C20" si="15">B20*1.2</f>
        <v>512.57737439999994</v>
      </c>
      <c r="D20" s="4">
        <f t="shared" ref="D20" si="16">C20*1.2</f>
        <v>615.09284927999988</v>
      </c>
      <c r="E20" s="5">
        <f t="shared" ref="E20" si="17">R20</f>
        <v>9000000</v>
      </c>
      <c r="F20" s="4">
        <f t="shared" ref="F20" si="18">ROUND((E20/B20),0)</f>
        <v>21070</v>
      </c>
      <c r="G20" s="4">
        <f t="shared" ref="G20" si="19">ROUND((E20/C20),0)</f>
        <v>17558</v>
      </c>
      <c r="H20" s="4">
        <f t="shared" ref="H20" si="20">ROUND((E20/D20),0)</f>
        <v>14632</v>
      </c>
      <c r="I20" s="4">
        <f t="shared" ref="I20" si="21">T20</f>
        <v>0</v>
      </c>
      <c r="J20" s="4">
        <f t="shared" ref="J20" si="22">U20</f>
        <v>0</v>
      </c>
      <c r="O20">
        <v>0</v>
      </c>
      <c r="P20" s="2">
        <f t="shared" si="13"/>
        <v>0</v>
      </c>
      <c r="Q20" s="2">
        <f>39.683*10.764</f>
        <v>427.14781199999999</v>
      </c>
      <c r="R20" s="2">
        <v>9000000</v>
      </c>
      <c r="S20" s="2" t="s">
        <v>97</v>
      </c>
    </row>
    <row r="21" spans="1:19" x14ac:dyDescent="0.25">
      <c r="A21" s="4">
        <v>20</v>
      </c>
      <c r="B21" s="4">
        <f t="shared" ref="B21" si="23">Q21</f>
        <v>0</v>
      </c>
      <c r="C21" s="4">
        <f t="shared" ref="C21" si="24">B21*1.2</f>
        <v>0</v>
      </c>
      <c r="D21" s="4">
        <f t="shared" ref="D21" si="25">C21*1.2</f>
        <v>0</v>
      </c>
      <c r="E21" s="5">
        <f t="shared" ref="E21" si="26">R21</f>
        <v>0</v>
      </c>
      <c r="F21" s="4" t="e">
        <f t="shared" ref="F21" si="27">ROUND((E21/B21),0)</f>
        <v>#DIV/0!</v>
      </c>
      <c r="G21" s="4" t="e">
        <f t="shared" ref="G21" si="28">ROUND((E21/C21),0)</f>
        <v>#DIV/0!</v>
      </c>
      <c r="H21" s="4" t="e">
        <f t="shared" ref="H21" si="29">ROUND((E21/D21),0)</f>
        <v>#DIV/0!</v>
      </c>
      <c r="I21" s="4">
        <f t="shared" ref="I21:J21" si="30">T21</f>
        <v>0</v>
      </c>
      <c r="J21" s="4">
        <f t="shared" si="30"/>
        <v>0</v>
      </c>
      <c r="O21">
        <v>0</v>
      </c>
      <c r="P21">
        <f>O21/1.2</f>
        <v>0</v>
      </c>
      <c r="Q21">
        <f t="shared" ref="Q21" si="31">P21/1.2</f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57" t="s">
        <v>85</v>
      </c>
      <c r="G25" s="57">
        <v>541</v>
      </c>
      <c r="N25" s="10" t="s">
        <v>104</v>
      </c>
      <c r="O25" s="10" t="s">
        <v>105</v>
      </c>
      <c r="P25" s="77" t="s">
        <v>105</v>
      </c>
    </row>
    <row r="26" spans="1:19" s="10" customFormat="1" x14ac:dyDescent="0.25">
      <c r="F26" s="57" t="s">
        <v>86</v>
      </c>
      <c r="G26" s="57">
        <v>63</v>
      </c>
      <c r="N26" s="10" t="s">
        <v>98</v>
      </c>
      <c r="O26" s="10">
        <f>39.583*10.764</f>
        <v>426.07141199999995</v>
      </c>
      <c r="P26" s="77">
        <v>426</v>
      </c>
    </row>
    <row r="27" spans="1:19" s="10" customFormat="1" x14ac:dyDescent="0.25">
      <c r="F27" s="57" t="s">
        <v>87</v>
      </c>
      <c r="G27" s="57">
        <f>SUM(G25:G26)</f>
        <v>604</v>
      </c>
      <c r="H27" s="10">
        <v>25000</v>
      </c>
      <c r="I27" s="10">
        <f>G27*H27</f>
        <v>15100000</v>
      </c>
      <c r="N27" s="10" t="s">
        <v>99</v>
      </c>
      <c r="O27" s="10">
        <f>3.72*10.764</f>
        <v>40.042079999999999</v>
      </c>
      <c r="P27" s="77">
        <v>40</v>
      </c>
    </row>
    <row r="28" spans="1:19" s="10" customFormat="1" x14ac:dyDescent="0.25">
      <c r="C28" s="72" t="s">
        <v>74</v>
      </c>
      <c r="D28" s="72" t="s">
        <v>83</v>
      </c>
      <c r="F28" s="57" t="s">
        <v>84</v>
      </c>
      <c r="G28" s="57">
        <v>426</v>
      </c>
      <c r="I28" s="10">
        <f>G28-G27</f>
        <v>-178</v>
      </c>
      <c r="N28" s="10" t="s">
        <v>100</v>
      </c>
      <c r="O28" s="10">
        <f>7.05*10.764</f>
        <v>75.886199999999988</v>
      </c>
      <c r="P28" s="77">
        <v>76</v>
      </c>
    </row>
    <row r="29" spans="1:19" s="10" customFormat="1" x14ac:dyDescent="0.25">
      <c r="C29" s="72" t="s">
        <v>1</v>
      </c>
      <c r="D29" s="72">
        <v>8265500</v>
      </c>
      <c r="F29" s="57" t="s">
        <v>71</v>
      </c>
      <c r="G29" s="57">
        <v>469</v>
      </c>
      <c r="H29" s="10">
        <f>G29/G28</f>
        <v>1.1009389671361502</v>
      </c>
      <c r="N29" s="10" t="s">
        <v>101</v>
      </c>
      <c r="O29" s="10">
        <f>3.33*10.764</f>
        <v>35.844119999999997</v>
      </c>
      <c r="P29" s="77">
        <v>36</v>
      </c>
    </row>
    <row r="30" spans="1:19" s="10" customFormat="1" x14ac:dyDescent="0.25">
      <c r="F30" s="57" t="s">
        <v>72</v>
      </c>
      <c r="G30" s="57">
        <v>35000</v>
      </c>
      <c r="N30" s="10" t="s">
        <v>102</v>
      </c>
      <c r="O30" s="10">
        <f>2.7*10.764</f>
        <v>29.062799999999999</v>
      </c>
      <c r="P30" s="77">
        <v>29</v>
      </c>
    </row>
    <row r="31" spans="1:19" s="10" customFormat="1" x14ac:dyDescent="0.25">
      <c r="C31" s="74"/>
      <c r="D31" s="74">
        <f>D29/G28</f>
        <v>19402.582159624413</v>
      </c>
      <c r="F31" s="74" t="s">
        <v>73</v>
      </c>
      <c r="G31" s="74">
        <f>G28*G30</f>
        <v>14910000</v>
      </c>
      <c r="H31" s="10">
        <f>G31/D29</f>
        <v>1.8038836126066178</v>
      </c>
      <c r="N31" s="10" t="s">
        <v>103</v>
      </c>
      <c r="O31" s="10">
        <f>SUM(O26:O30)</f>
        <v>606.906612</v>
      </c>
      <c r="P31" s="77">
        <f>SUM(P26:P30)</f>
        <v>607</v>
      </c>
    </row>
    <row r="32" spans="1:19" s="10" customFormat="1" x14ac:dyDescent="0.25">
      <c r="C32" s="74"/>
      <c r="D32" s="74"/>
      <c r="F32" s="74" t="s">
        <v>24</v>
      </c>
      <c r="G32" s="74">
        <f>G31*90%</f>
        <v>13419000</v>
      </c>
      <c r="O32" s="10">
        <v>25000</v>
      </c>
      <c r="P32" s="77">
        <v>25000</v>
      </c>
    </row>
    <row r="33" spans="3:16" s="10" customFormat="1" x14ac:dyDescent="0.25">
      <c r="C33" s="74"/>
      <c r="D33" s="74"/>
      <c r="F33" s="74" t="s">
        <v>25</v>
      </c>
      <c r="G33" s="74">
        <f>G31*80%</f>
        <v>11928000</v>
      </c>
      <c r="O33" s="10">
        <f>O31*O32</f>
        <v>15172665.300000001</v>
      </c>
      <c r="P33" s="77">
        <f>P31*P32</f>
        <v>15175000</v>
      </c>
    </row>
    <row r="34" spans="3:16" s="10" customFormat="1" x14ac:dyDescent="0.25">
      <c r="C34" s="74"/>
      <c r="D34" s="74"/>
    </row>
    <row r="35" spans="3:16" s="10" customFormat="1" x14ac:dyDescent="0.25">
      <c r="C35" s="74"/>
      <c r="D35" s="74"/>
    </row>
    <row r="36" spans="3:16" s="10" customFormat="1" x14ac:dyDescent="0.25"/>
    <row r="37" spans="3:16" s="10" customFormat="1" x14ac:dyDescent="0.25"/>
    <row r="38" spans="3:16" s="10" customFormat="1" x14ac:dyDescent="0.25"/>
    <row r="39" spans="3:16" s="10" customFormat="1" x14ac:dyDescent="0.25"/>
    <row r="40" spans="3:16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  <vt:lpstr>Sheet18</vt:lpstr>
      <vt:lpstr>Sheet19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2023-12-14T05:19:22Z</dcterms:modified>
</cp:coreProperties>
</file>