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MIDC Andheri (East)\Prakash Ruia\"/>
    </mc:Choice>
  </mc:AlternateContent>
  <xr:revisionPtr revIDLastSave="0" documentId="13_ncr:1_{162A0766-BD8A-4034-9314-4DBEDC8B1562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23" l="1"/>
  <c r="G21" i="23"/>
  <c r="G19" i="23"/>
  <c r="F84" i="23"/>
  <c r="F23" i="23"/>
  <c r="F10" i="23"/>
  <c r="F11" i="23" s="1"/>
  <c r="F8" i="23"/>
  <c r="F7" i="23"/>
  <c r="F6" i="23"/>
  <c r="F5" i="23"/>
  <c r="F14" i="23" s="1"/>
  <c r="H36" i="4"/>
  <c r="H37" i="4"/>
  <c r="C5" i="25"/>
  <c r="C4" i="25"/>
  <c r="C3" i="25"/>
  <c r="P2" i="4"/>
  <c r="P3" i="4"/>
  <c r="B3" i="4" s="1"/>
  <c r="C3" i="4" s="1"/>
  <c r="D3" i="4" s="1"/>
  <c r="P4" i="4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F12" i="23"/>
  <c r="F13" i="23" s="1"/>
  <c r="F16" i="23" s="1"/>
  <c r="F19" i="23" s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F20" i="23" l="1"/>
  <c r="F25" i="23"/>
  <c r="F21" i="23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<sst xmlns="http://schemas.openxmlformats.org/spreadsheetml/2006/main" count="135" uniqueCount="89">
  <si>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</si>
  <si>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</si>
  <si>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</si>
  <si>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</si>
  <si>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</si>
  <si>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</si>
  <si>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</si>
  <si>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</si>
  <si>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</si>
  <si>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</si>
  <si>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</si>
  <si>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</si>
  <si>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</si>
  <si>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</si>
  <si>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</si>
  <si>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</si>
  <si>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</si>
  <si>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</si>
  <si>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</si>
  <si>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</si>
  <si>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</si>
  <si>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</si>
  <si>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</si>
  <si>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</si>
  <si>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</si>
  <si>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</si>
  <si>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</si>
  <si>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</si>
  <si>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</si>
  <si>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</si>
  <si>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</si>
  <si>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</si>
  <si>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</si>
  <si>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</si>
  <si>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</si>
  <si>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</si>
  <si>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</si>
  <si>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</si>
  <si>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</si>
  <si>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</si>
  <si>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</si>
  <si>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</si>
  <si>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</si>
  <si>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</si>
  <si>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</si>
  <si>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</si>
  <si>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</si>
  <si>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</si>
  <si>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</si>
  <si>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</si>
  <si>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</si>
  <si>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</si>
  <si>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</si>
  <si>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</si>
  <si>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</si>
  <si>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</si>
  <si>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</si>
  <si>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</si>
  <si>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</si>
  <si>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</si>
  <si>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</si>
  <si>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</si>
  <si>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</si>
  <si>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</si>
  <si>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</si>
  <si>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</si>
  <si>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</si>
  <si>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</si>
  <si>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</si>
  <si>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</si>
  <si>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</si>
  <si>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</si>
  <si>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</si>
  <si>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</si>
  <si>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</si>
  <si>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</si>
  <si>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</si>
  <si>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</si>
  <si>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</si>
  <si>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</si>
  <si>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</si>
  <si>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</si>
  <si>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</si>
  <si>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</si>
  <si>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</si>
  <si>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Flat No.</t>
  </si>
  <si>
    <t>ACA</t>
  </si>
  <si>
    <t>YOC - 2002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</si>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</sst>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97914-4651-78CD-B3EF-5A8BC4878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325597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A6F35B-4B4F-C6C9-4D32-EC654A15F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7597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76184-1B3E-53C0-98FB-74A12BEE4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3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0" sqref="J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253664.33900000001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283064.33900000004</v>
      </c>
      <c r="D9" s="59" t="s">
        <v>62</v>
      </c>
      <c r="E9" s="60">
        <f>C9/10.764</f>
        <v>26297.318747677447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 t="s">
        <v>84</v>
      </c>
      <c r="L11" s="42"/>
    </row>
    <row r="12" spans="2:12" x14ac:dyDescent="0.25">
      <c r="B12" s="48" t="s">
        <v>69</v>
      </c>
      <c r="C12" s="67">
        <f>Calculation!D8</f>
        <v>2002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21</v>
      </c>
      <c r="D13" s="66">
        <f>D12-C13</f>
        <v>79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G20" sqref="G20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39000</v>
      </c>
      <c r="D3" s="22" t="s">
        <v>76</v>
      </c>
      <c r="E3" s="6" t="s">
        <v>86</v>
      </c>
      <c r="F3" s="19">
        <v>39000</v>
      </c>
      <c r="G3" s="22" t="s">
        <v>76</v>
      </c>
      <c r="H3" s="6" t="s">
        <v>86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36300</v>
      </c>
      <c r="D5" s="22"/>
      <c r="F5" s="19">
        <f>F3-F4</f>
        <v>36300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21</v>
      </c>
      <c r="D7" s="24">
        <v>2023</v>
      </c>
      <c r="F7" s="24">
        <f>G7-G8</f>
        <v>21</v>
      </c>
      <c r="G7" s="24">
        <v>2023</v>
      </c>
    </row>
    <row r="8" spans="1:8" x14ac:dyDescent="0.25">
      <c r="A8" s="15" t="s">
        <v>18</v>
      </c>
      <c r="B8" s="23"/>
      <c r="C8" s="24">
        <f>C9-C7</f>
        <v>39</v>
      </c>
      <c r="D8" s="24">
        <v>2002</v>
      </c>
      <c r="F8" s="24">
        <f>F9-F7</f>
        <v>39</v>
      </c>
      <c r="G8" s="24">
        <v>2002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31.5</v>
      </c>
      <c r="D10" s="24"/>
      <c r="F10" s="24">
        <f>90*F7/F9</f>
        <v>31.5</v>
      </c>
      <c r="G10" s="24"/>
    </row>
    <row r="11" spans="1:8" x14ac:dyDescent="0.25">
      <c r="A11" s="15"/>
      <c r="B11" s="25"/>
      <c r="C11" s="26">
        <f>C10%</f>
        <v>0.315</v>
      </c>
      <c r="D11" s="26"/>
      <c r="F11" s="26">
        <f>F10%</f>
        <v>0.315</v>
      </c>
      <c r="G11" s="26"/>
    </row>
    <row r="12" spans="1:8" x14ac:dyDescent="0.25">
      <c r="A12" s="15" t="s">
        <v>21</v>
      </c>
      <c r="B12" s="18"/>
      <c r="C12" s="19">
        <f>C6*C11</f>
        <v>850.5</v>
      </c>
      <c r="D12" s="22"/>
      <c r="F12" s="19">
        <f>F6*F11</f>
        <v>850.5</v>
      </c>
      <c r="G12" s="22"/>
    </row>
    <row r="13" spans="1:8" x14ac:dyDescent="0.25">
      <c r="A13" s="15" t="s">
        <v>22</v>
      </c>
      <c r="B13" s="18"/>
      <c r="C13" s="19">
        <f>C6-C12</f>
        <v>1849.5</v>
      </c>
      <c r="D13" s="22"/>
      <c r="F13" s="19">
        <f>F6-F12</f>
        <v>1849.5</v>
      </c>
      <c r="G13" s="22"/>
    </row>
    <row r="14" spans="1:8" x14ac:dyDescent="0.25">
      <c r="A14" s="15" t="s">
        <v>15</v>
      </c>
      <c r="B14" s="18"/>
      <c r="C14" s="19">
        <f>C5</f>
        <v>36300</v>
      </c>
      <c r="D14" s="22"/>
      <c r="F14" s="19">
        <f>F5</f>
        <v>36300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38149.5</v>
      </c>
      <c r="D16" s="22"/>
      <c r="F16" s="20">
        <f>F14+F13</f>
        <v>38149.5</v>
      </c>
      <c r="G16" s="22"/>
    </row>
    <row r="17" spans="1:8" x14ac:dyDescent="0.25">
      <c r="A17" t="s">
        <v>85</v>
      </c>
      <c r="B17" s="23"/>
      <c r="C17" s="24">
        <v>91</v>
      </c>
      <c r="D17" s="24"/>
      <c r="F17" s="24">
        <v>92</v>
      </c>
      <c r="G17" s="24"/>
    </row>
    <row r="18" spans="1:8" x14ac:dyDescent="0.25">
      <c r="A18" s="72" t="str">
        <f>E3</f>
        <v>ACA</v>
      </c>
      <c r="B18" s="7"/>
      <c r="C18" s="29">
        <v>825</v>
      </c>
      <c r="D18" s="24"/>
      <c r="F18" s="29">
        <v>825</v>
      </c>
      <c r="G18" s="24" t="s">
        <v>88</v>
      </c>
    </row>
    <row r="19" spans="1:8" x14ac:dyDescent="0.25">
      <c r="A19" s="15" t="s">
        <v>74</v>
      </c>
      <c r="B19" s="6"/>
      <c r="C19" s="30">
        <f>C18*C16</f>
        <v>31473337.5</v>
      </c>
      <c r="D19" s="31"/>
      <c r="E19" s="66"/>
      <c r="F19" s="30">
        <f>F18*F16</f>
        <v>31473337.5</v>
      </c>
      <c r="G19" s="74">
        <f>C19+F19</f>
        <v>62946675</v>
      </c>
      <c r="H19" s="66"/>
    </row>
    <row r="20" spans="1:8" x14ac:dyDescent="0.25">
      <c r="A20" s="15" t="s">
        <v>24</v>
      </c>
      <c r="C20" s="32">
        <f>C19*90%</f>
        <v>28326003.75</v>
      </c>
      <c r="D20" s="30"/>
      <c r="F20" s="32">
        <f>F19*90%</f>
        <v>28326003.75</v>
      </c>
      <c r="G20" s="74">
        <f t="shared" ref="G20:G21" si="0">C20+F20</f>
        <v>56652007.5</v>
      </c>
    </row>
    <row r="21" spans="1:8" x14ac:dyDescent="0.25">
      <c r="A21" s="15" t="s">
        <v>25</v>
      </c>
      <c r="C21" s="32">
        <f>C19*80%</f>
        <v>25178670</v>
      </c>
      <c r="D21" s="32"/>
      <c r="F21" s="32">
        <f>F19*80%</f>
        <v>25178670</v>
      </c>
      <c r="G21" s="74">
        <f t="shared" si="0"/>
        <v>50357340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2227500</v>
      </c>
      <c r="D23" s="35"/>
      <c r="F23" s="35">
        <f>F4*F18</f>
        <v>2227500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65569.453125</v>
      </c>
      <c r="D25" s="32"/>
      <c r="F25" s="32">
        <f>F19*0.025/12</f>
        <v>65569.453125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11" sqref="S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825</v>
      </c>
      <c r="C2" s="4">
        <f t="shared" ref="C2:C16" si="1">B2*1.2</f>
        <v>990</v>
      </c>
      <c r="D2" s="4">
        <f t="shared" ref="D2:D16" si="2">C2*1.2</f>
        <v>1188</v>
      </c>
      <c r="E2" s="5">
        <f t="shared" ref="E2:E16" si="3">R2</f>
        <v>35000000</v>
      </c>
      <c r="F2" s="4">
        <f t="shared" ref="F2:F15" si="4">ROUND((E2/B2),0)</f>
        <v>42424</v>
      </c>
      <c r="G2" s="4">
        <f t="shared" ref="G2:G15" si="5">ROUND((E2/C2),0)</f>
        <v>35354</v>
      </c>
      <c r="H2" s="4">
        <f t="shared" ref="H2:H15" si="6">ROUND((E2/D2),0)</f>
        <v>29461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825</v>
      </c>
      <c r="R2" s="2">
        <v>35000000</v>
      </c>
      <c r="S2" s="2"/>
    </row>
    <row r="3" spans="1:19" x14ac:dyDescent="0.25">
      <c r="A3" s="4">
        <v>2</v>
      </c>
      <c r="B3" s="4">
        <f t="shared" si="0"/>
        <v>825</v>
      </c>
      <c r="C3" s="4">
        <f t="shared" si="1"/>
        <v>990</v>
      </c>
      <c r="D3" s="4">
        <f t="shared" si="2"/>
        <v>1188</v>
      </c>
      <c r="E3" s="5">
        <f t="shared" si="3"/>
        <v>32500000</v>
      </c>
      <c r="F3" s="4">
        <f t="shared" si="4"/>
        <v>39394</v>
      </c>
      <c r="G3" s="4">
        <f t="shared" si="5"/>
        <v>32828</v>
      </c>
      <c r="H3" s="4">
        <f t="shared" si="6"/>
        <v>27357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825</v>
      </c>
      <c r="R3" s="2">
        <v>32500000</v>
      </c>
      <c r="S3" s="2"/>
    </row>
    <row r="4" spans="1:19" x14ac:dyDescent="0.25">
      <c r="A4" s="4">
        <v>3</v>
      </c>
      <c r="B4" s="4">
        <f t="shared" si="0"/>
        <v>825</v>
      </c>
      <c r="C4" s="4">
        <f t="shared" si="1"/>
        <v>990</v>
      </c>
      <c r="D4" s="4">
        <f t="shared" si="2"/>
        <v>1188</v>
      </c>
      <c r="E4" s="5">
        <f t="shared" si="3"/>
        <v>32500000</v>
      </c>
      <c r="F4" s="4">
        <f t="shared" si="4"/>
        <v>39394</v>
      </c>
      <c r="G4" s="4">
        <f t="shared" si="5"/>
        <v>32828</v>
      </c>
      <c r="H4" s="4">
        <f t="shared" si="6"/>
        <v>27357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825</v>
      </c>
      <c r="R4" s="2">
        <v>32500000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2:Q10" si="10">P5/1.2</f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87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75</v>
      </c>
      <c r="D28" s="68"/>
      <c r="F28" s="53" t="s">
        <v>71</v>
      </c>
      <c r="G28" s="53">
        <v>0</v>
      </c>
    </row>
    <row r="29" spans="1:19" s="10" customFormat="1" x14ac:dyDescent="0.25">
      <c r="C29" s="68" t="s">
        <v>1</v>
      </c>
      <c r="D29" s="68"/>
      <c r="F29" s="53" t="s">
        <v>72</v>
      </c>
      <c r="G29" s="53"/>
      <c r="H29" s="10" t="e">
        <f>G29/G28</f>
        <v>#DIV/0!</v>
      </c>
    </row>
    <row r="30" spans="1:19" s="10" customFormat="1" x14ac:dyDescent="0.25">
      <c r="F30" s="53" t="s">
        <v>73</v>
      </c>
      <c r="G30" s="53"/>
    </row>
    <row r="31" spans="1:19" s="10" customFormat="1" x14ac:dyDescent="0.25">
      <c r="C31" s="71"/>
      <c r="D31" s="71"/>
      <c r="F31" s="71" t="s">
        <v>74</v>
      </c>
      <c r="G31" s="71">
        <f>G29*G30</f>
        <v>0</v>
      </c>
      <c r="H31" s="10" t="e">
        <f>G31/D29</f>
        <v>#DIV/0!</v>
      </c>
    </row>
    <row r="32" spans="1:19" s="10" customFormat="1" x14ac:dyDescent="0.25">
      <c r="C32" s="71"/>
      <c r="D32" s="71"/>
      <c r="F32" s="71" t="s">
        <v>24</v>
      </c>
      <c r="G32" s="71">
        <f>G31*90%</f>
        <v>0</v>
      </c>
    </row>
    <row r="33" spans="3:8" s="10" customFormat="1" x14ac:dyDescent="0.25">
      <c r="C33" s="71"/>
      <c r="D33" s="71"/>
      <c r="F33" s="71" t="s">
        <v>25</v>
      </c>
      <c r="G33" s="71">
        <f>G31*80%</f>
        <v>0</v>
      </c>
    </row>
    <row r="34" spans="3:8" s="10" customFormat="1" x14ac:dyDescent="0.25">
      <c r="C34" s="71"/>
      <c r="D34" s="71"/>
    </row>
    <row r="35" spans="3:8" s="10" customFormat="1" x14ac:dyDescent="0.25">
      <c r="C35" s="71"/>
      <c r="D35" s="71"/>
      <c r="F35" s="10" t="s">
        <v>85</v>
      </c>
      <c r="G35" s="10" t="s">
        <v>86</v>
      </c>
      <c r="H35" s="10" t="s">
        <v>72</v>
      </c>
    </row>
    <row r="36" spans="3:8" s="10" customFormat="1" x14ac:dyDescent="0.25">
      <c r="F36" s="10">
        <v>91</v>
      </c>
      <c r="G36" s="10">
        <v>825</v>
      </c>
      <c r="H36" s="10">
        <f>G36*1.2</f>
        <v>990</v>
      </c>
    </row>
    <row r="37" spans="3:8" s="10" customFormat="1" x14ac:dyDescent="0.25">
      <c r="F37" s="10">
        <v>92</v>
      </c>
      <c r="G37" s="10">
        <v>825</v>
      </c>
      <c r="H37" s="10">
        <f>G37*1.2</f>
        <v>990</v>
      </c>
    </row>
    <row r="38" spans="3:8" s="10" customFormat="1" x14ac:dyDescent="0.25"/>
    <row r="39" spans="3:8" s="10" customFormat="1" x14ac:dyDescent="0.25"/>
    <row r="40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2023-11-23T07:24:37Z</dcterms:modified>
</cp:coreProperties>
</file>