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Techno Tarp And Polymers Private Limited - Sarigam\"/>
    </mc:Choice>
  </mc:AlternateContent>
  <xr:revisionPtr revIDLastSave="0" documentId="13_ncr:1_{5096EE3C-F2E4-4350-8385-32201F4F7E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" sheetId="2" r:id="rId1"/>
    <sheet name="Sheet1" sheetId="3" r:id="rId2"/>
    <sheet name="Sheet2" sheetId="4" r:id="rId3"/>
    <sheet name="Sheet3" sheetId="5" r:id="rId4"/>
    <sheet name="Sheet4" sheetId="6" r:id="rId5"/>
  </sheets>
  <calcPr calcId="191029"/>
</workbook>
</file>

<file path=xl/calcChain.xml><?xml version="1.0" encoding="utf-8"?>
<calcChain xmlns="http://schemas.openxmlformats.org/spreadsheetml/2006/main">
  <c r="G18" i="2" l="1"/>
  <c r="C16" i="2"/>
  <c r="E24" i="2" s="1"/>
  <c r="C24" i="2" s="1"/>
  <c r="C26" i="2" s="1"/>
  <c r="K47" i="2"/>
  <c r="I39" i="2"/>
  <c r="H29" i="3"/>
  <c r="E4" i="3"/>
  <c r="F4" i="3"/>
  <c r="E5" i="3"/>
  <c r="F5" i="3" s="1"/>
  <c r="E6" i="3"/>
  <c r="F6" i="3"/>
  <c r="E10" i="3"/>
  <c r="F10" i="3"/>
  <c r="E11" i="3"/>
  <c r="F11" i="3" s="1"/>
  <c r="E15" i="3"/>
  <c r="F15" i="3" s="1"/>
  <c r="E16" i="3"/>
  <c r="F16" i="3"/>
  <c r="I3" i="2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E7" i="3" l="1"/>
  <c r="F7" i="3" s="1"/>
  <c r="E17" i="3"/>
  <c r="F17" i="3" s="1"/>
  <c r="E12" i="3"/>
  <c r="F12" i="3" s="1"/>
  <c r="I9" i="2"/>
  <c r="M8" i="2"/>
  <c r="I10" i="2"/>
  <c r="I11" i="2"/>
  <c r="I8" i="2"/>
  <c r="M9" i="2"/>
  <c r="M10" i="2"/>
  <c r="M11" i="2"/>
  <c r="C32" i="2" l="1"/>
  <c r="C21" i="2"/>
  <c r="C31" i="2" s="1"/>
  <c r="O15" i="2"/>
  <c r="J15" i="2"/>
  <c r="K15" i="2" s="1"/>
  <c r="L15" i="2" s="1"/>
  <c r="N15" i="2" s="1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M15" i="2" l="1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C36" i="2" s="1"/>
  <c r="N16" i="2" l="1"/>
  <c r="C30" i="2" s="1"/>
  <c r="M12" i="2"/>
  <c r="M16" i="2"/>
  <c r="C33" i="2" l="1"/>
  <c r="C35" i="2" s="1"/>
  <c r="C37" i="2"/>
  <c r="L3" i="2"/>
  <c r="L4" i="2" s="1"/>
  <c r="C34" i="2" l="1"/>
  <c r="P2" i="2"/>
  <c r="R2" i="2" s="1"/>
  <c r="P3" i="2"/>
  <c r="R3" i="2" s="1"/>
  <c r="P4" i="2"/>
  <c r="R4" i="2" s="1"/>
</calcChain>
</file>

<file path=xl/sharedStrings.xml><?xml version="1.0" encoding="utf-8"?>
<sst xmlns="http://schemas.openxmlformats.org/spreadsheetml/2006/main" count="124" uniqueCount="77">
  <si>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</si>
  <si>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</si>
  <si>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</si>
  <si>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</si>
  <si>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</si>
  <si>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</si>
  <si>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</si>
  <si>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</si>
  <si>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</si>
  <si>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</si>
  <si>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</si>
  <si>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</si>
  <si>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</si>
  <si>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</si>
  <si>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</si>
  <si>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</si>
  <si>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</si>
  <si>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</si>
  <si>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</si>
  <si>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</si>
  <si>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</si>
  <si>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</si>
  <si>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</si>
  <si>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</si>
  <si>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</si>
  <si>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</si>
  <si>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</si>
  <si>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</si>
  <si>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</si>
  <si>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</si>
  <si>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</si>
  <si>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</si>
  <si>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</si>
  <si>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</si>
  <si>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</si>
  <si>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</si>
  <si>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</si>
  <si>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</si>
  <si>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</si>
  <si>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</si>
  <si>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</si>
  <si>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Net Insurable Value</t>
  </si>
  <si>
    <t>Full Value</t>
  </si>
  <si>
    <t>Sq. M. / Sq. Ft.</t>
  </si>
  <si>
    <t>Total</t>
  </si>
  <si>
    <t>Part 2</t>
  </si>
  <si>
    <t>Ground Floor</t>
  </si>
  <si>
    <t>Part 1</t>
  </si>
  <si>
    <t>Block A Building 2 - Single Storey</t>
  </si>
  <si>
    <t>Storage</t>
  </si>
  <si>
    <t>First Floor</t>
  </si>
  <si>
    <t>Sheet Printing area</t>
  </si>
  <si>
    <t>Manager Office</t>
  </si>
  <si>
    <t>Godown part 2</t>
  </si>
  <si>
    <t xml:space="preserve">Godown part 1 </t>
  </si>
  <si>
    <t>Area ( sq.ft.)</t>
  </si>
  <si>
    <t>Area ( sq.m.)</t>
  </si>
  <si>
    <t>Width (m)</t>
  </si>
  <si>
    <t xml:space="preserve">Length (m) </t>
  </si>
  <si>
    <t>Block A- Building 1 - Single Storey</t>
  </si>
  <si>
    <t>Floor</t>
  </si>
  <si>
    <t>Technotarp</t>
  </si>
  <si>
    <t>Building 3- G + 1</t>
  </si>
  <si>
    <t>Sr. No.</t>
  </si>
  <si>
    <t>Structure</t>
  </si>
  <si>
    <t>BUA Area in Sq. M.</t>
  </si>
  <si>
    <t xml:space="preserve">Approx. Year of Construction </t>
  </si>
  <si>
    <t xml:space="preserve">Building Type B </t>
  </si>
  <si>
    <t>Building Type C</t>
  </si>
  <si>
    <t>TOTAL</t>
  </si>
  <si>
    <t>Building Type A (With watchmen Cabin)</t>
  </si>
  <si>
    <t>A.C. Sheet roofing</t>
  </si>
  <si>
    <t>R.C.C.</t>
  </si>
  <si>
    <t>C.C. Sheet roofing</t>
  </si>
  <si>
    <t>Plot No.</t>
  </si>
  <si>
    <t>Land area in Sq. M.</t>
  </si>
  <si>
    <t>(Sq. M.)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</si>
</sst>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CBA987"/>
      </left>
      <right style="medium">
        <color rgb="FFCBA987"/>
      </right>
      <top style="medium">
        <color rgb="FFCBA987"/>
      </top>
      <bottom style="medium">
        <color rgb="FFCBA987"/>
      </bottom>
      <diagonal/>
    </border>
    <border>
      <left style="medium">
        <color rgb="FFCBA987"/>
      </left>
      <right style="medium">
        <color rgb="FFCBA987"/>
      </right>
      <top/>
      <bottom style="medium">
        <color rgb="FFCBA987"/>
      </bottom>
      <diagonal/>
    </border>
    <border>
      <left/>
      <right style="medium">
        <color rgb="FFCBA987"/>
      </right>
      <top style="medium">
        <color rgb="FFCBA987"/>
      </top>
      <bottom style="medium">
        <color rgb="FFCBA987"/>
      </bottom>
      <diagonal/>
    </border>
    <border>
      <left/>
      <right style="medium">
        <color rgb="FFCBA987"/>
      </right>
      <top/>
      <bottom style="medium">
        <color rgb="FFCBA987"/>
      </bottom>
      <diagonal/>
    </border>
    <border>
      <left style="medium">
        <color rgb="FFCBA987"/>
      </left>
      <right style="medium">
        <color rgb="FFCBA987"/>
      </right>
      <top style="medium">
        <color rgb="FFCBA987"/>
      </top>
      <bottom/>
      <diagonal/>
    </border>
    <border>
      <left style="medium">
        <color rgb="FFCBA987"/>
      </left>
      <right style="medium">
        <color rgb="FFCBA987"/>
      </right>
      <top/>
      <bottom/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9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1" fillId="0" borderId="6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/>
    </xf>
    <xf numFmtId="0" fontId="17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/>
    </xf>
    <xf numFmtId="0" fontId="16" fillId="2" borderId="1" xfId="0" applyFont="1" applyFill="1" applyBorder="1" applyAlignment="1">
      <alignment vertical="center" wrapText="1"/>
    </xf>
    <xf numFmtId="4" fontId="16" fillId="2" borderId="1" xfId="0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justify" vertical="center" wrapText="1"/>
    </xf>
    <xf numFmtId="0" fontId="8" fillId="0" borderId="7" xfId="0" applyFont="1" applyBorder="1" applyAlignment="1">
      <alignment horizontal="justify" vertical="center" wrapText="1"/>
    </xf>
    <xf numFmtId="4" fontId="8" fillId="0" borderId="9" xfId="0" applyNumberFormat="1" applyFont="1" applyBorder="1" applyAlignment="1">
      <alignment horizontal="justify" vertical="center" wrapText="1"/>
    </xf>
    <xf numFmtId="0" fontId="11" fillId="2" borderId="1" xfId="0" applyFont="1" applyFill="1" applyBorder="1" applyAlignment="1">
      <alignment horizontal="righ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vertical="top"/>
    </xf>
    <xf numFmtId="4" fontId="4" fillId="0" borderId="0" xfId="0" applyNumberFormat="1" applyFont="1" applyAlignment="1">
      <alignment horizontal="center" vertical="top" wrapText="1" shrinkToFit="1"/>
    </xf>
    <xf numFmtId="164" fontId="8" fillId="0" borderId="0" xfId="1" applyNumberFormat="1" applyFont="1"/>
    <xf numFmtId="3" fontId="11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4" fontId="1" fillId="0" borderId="10" xfId="0" applyNumberFormat="1" applyFont="1" applyBorder="1" applyAlignment="1">
      <alignment horizontal="justify" vertical="center" wrapText="1"/>
    </xf>
    <xf numFmtId="4" fontId="1" fillId="0" borderId="11" xfId="0" applyNumberFormat="1" applyFont="1" applyBorder="1" applyAlignment="1">
      <alignment horizontal="justify" vertical="center" wrapText="1"/>
    </xf>
    <xf numFmtId="4" fontId="1" fillId="0" borderId="7" xfId="0" applyNumberFormat="1" applyFont="1" applyBorder="1" applyAlignment="1">
      <alignment horizontal="justify" vertical="center" wrapText="1"/>
    </xf>
    <xf numFmtId="0" fontId="1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2F436-F96D-745F-D4E0-7DE6D255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51ACD-23B1-4094-94B6-BFF410B53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ACCDE-7214-114C-769E-071641E12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3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25" sqref="C25"/>
    </sheetView>
  </sheetViews>
  <sheetFormatPr defaultRowHeight="16.5" x14ac:dyDescent="0.3"/>
  <cols>
    <col min="1" max="1" width="9.140625" style="41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13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19" x14ac:dyDescent="0.3">
      <c r="B2" s="23" t="s">
        <v>11</v>
      </c>
      <c r="C2" s="63">
        <v>9058</v>
      </c>
      <c r="D2" s="7" t="s">
        <v>43</v>
      </c>
      <c r="E2" s="4"/>
      <c r="F2" s="4"/>
      <c r="G2" s="25"/>
      <c r="H2" s="1" t="s">
        <v>39</v>
      </c>
      <c r="I2" s="63">
        <v>0</v>
      </c>
      <c r="J2" s="63">
        <f>C2</f>
        <v>9058</v>
      </c>
      <c r="K2" s="63">
        <v>1990</v>
      </c>
      <c r="L2" s="53">
        <f>J2*K2</f>
        <v>18025420</v>
      </c>
      <c r="O2" s="60" t="s">
        <v>35</v>
      </c>
      <c r="P2" s="61">
        <f>C33</f>
        <v>187174903</v>
      </c>
      <c r="R2" s="20">
        <f>P2*0.025/12</f>
        <v>389947.71458333335</v>
      </c>
      <c r="S2" s="18" t="s">
        <v>34</v>
      </c>
    </row>
    <row r="3" spans="1:19" x14ac:dyDescent="0.3">
      <c r="B3" s="24" t="s">
        <v>6</v>
      </c>
      <c r="C3" s="63">
        <v>12000</v>
      </c>
      <c r="D3" s="15"/>
      <c r="E3" s="26"/>
      <c r="F3" s="26"/>
      <c r="G3" s="15"/>
      <c r="H3" s="1" t="s">
        <v>40</v>
      </c>
      <c r="I3" s="63">
        <f>MROUND(I2/10.764,1)</f>
        <v>0</v>
      </c>
      <c r="J3" s="63"/>
      <c r="K3" s="53"/>
      <c r="L3" s="53">
        <f>N16</f>
        <v>71678903</v>
      </c>
      <c r="O3" s="60" t="s">
        <v>35</v>
      </c>
      <c r="P3" s="61">
        <f>C33</f>
        <v>187174903</v>
      </c>
      <c r="Q3" s="7"/>
      <c r="R3" s="20">
        <f>P3*0.04/12</f>
        <v>623916.34333333338</v>
      </c>
      <c r="S3" s="62" t="s">
        <v>36</v>
      </c>
    </row>
    <row r="4" spans="1:19" x14ac:dyDescent="0.3">
      <c r="B4" s="32" t="s">
        <v>18</v>
      </c>
      <c r="C4" s="53">
        <f>ROUND((C2*C3),0)</f>
        <v>108696000</v>
      </c>
      <c r="F4" s="22"/>
      <c r="G4" s="22"/>
      <c r="I4" s="53"/>
      <c r="J4" s="63"/>
      <c r="K4" s="53"/>
      <c r="L4" s="53">
        <f>SUM(L2:L3)</f>
        <v>89704323</v>
      </c>
      <c r="O4" s="60" t="s">
        <v>35</v>
      </c>
      <c r="P4" s="61">
        <f>C33</f>
        <v>187174903</v>
      </c>
      <c r="Q4" s="7"/>
      <c r="R4" s="20">
        <f>P4*0.033/12</f>
        <v>514730.98325000005</v>
      </c>
      <c r="S4" s="18" t="s">
        <v>37</v>
      </c>
    </row>
    <row r="5" spans="1:19" x14ac:dyDescent="0.3">
      <c r="B5" s="13" t="s">
        <v>14</v>
      </c>
    </row>
    <row r="6" spans="1:19" s="3" customFormat="1" ht="60" x14ac:dyDescent="0.2">
      <c r="A6" s="42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43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44" t="s">
        <v>26</v>
      </c>
      <c r="N6" s="5" t="s">
        <v>17</v>
      </c>
      <c r="O6" s="5" t="s">
        <v>42</v>
      </c>
    </row>
    <row r="7" spans="1:19" s="3" customFormat="1" ht="15" x14ac:dyDescent="0.2">
      <c r="A7" s="42"/>
      <c r="B7" s="4"/>
      <c r="C7" s="5" t="s">
        <v>76</v>
      </c>
      <c r="D7" s="4"/>
      <c r="E7" s="4"/>
      <c r="F7" s="4"/>
      <c r="G7" s="43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9" s="11" customFormat="1" ht="33" x14ac:dyDescent="0.25">
      <c r="A8" s="50">
        <v>1</v>
      </c>
      <c r="B8" s="83" t="s">
        <v>70</v>
      </c>
      <c r="C8" s="71">
        <v>2555.79</v>
      </c>
      <c r="D8" s="33">
        <v>2006</v>
      </c>
      <c r="E8" s="33">
        <v>2023</v>
      </c>
      <c r="F8" s="33">
        <v>50</v>
      </c>
      <c r="G8" s="88">
        <v>15000</v>
      </c>
      <c r="H8" s="89">
        <f>E8-D8</f>
        <v>17</v>
      </c>
      <c r="I8" s="89">
        <f t="shared" ref="I8" si="0">F8-H8</f>
        <v>33</v>
      </c>
      <c r="J8" s="89">
        <f t="shared" ref="J8" si="1">IF(H8&gt;=5,90*H8/F8,0)</f>
        <v>30.6</v>
      </c>
      <c r="K8" s="89">
        <f t="shared" ref="K8" si="2">G8/100*J8</f>
        <v>4590</v>
      </c>
      <c r="L8" s="89">
        <f t="shared" ref="L8" si="3">ROUND((G8-K8),0)</f>
        <v>10410</v>
      </c>
      <c r="M8" s="89">
        <f t="shared" ref="M8" si="4">O8-N8</f>
        <v>11731076</v>
      </c>
      <c r="N8" s="89">
        <f>ROUND((L8*C8),0)</f>
        <v>26605774</v>
      </c>
      <c r="O8" s="89">
        <f>ROUND((C8*G8),0)</f>
        <v>38336850</v>
      </c>
    </row>
    <row r="9" spans="1:19" s="11" customFormat="1" x14ac:dyDescent="0.25">
      <c r="A9" s="51">
        <v>2</v>
      </c>
      <c r="B9" s="83" t="s">
        <v>67</v>
      </c>
      <c r="C9" s="45">
        <v>0</v>
      </c>
      <c r="D9" s="33">
        <v>0</v>
      </c>
      <c r="E9" s="33">
        <v>0</v>
      </c>
      <c r="F9" s="33"/>
      <c r="G9" s="88">
        <v>0</v>
      </c>
      <c r="H9" s="89">
        <f>E9-D9</f>
        <v>0</v>
      </c>
      <c r="I9" s="89">
        <f t="shared" ref="I9:I15" si="5">F9-H9</f>
        <v>0</v>
      </c>
      <c r="J9" s="89">
        <f t="shared" ref="J9:J11" si="6">IF(H9&gt;=5,90*H9/F9,0)</f>
        <v>0</v>
      </c>
      <c r="K9" s="89">
        <f t="shared" ref="K9:K11" si="7">G9/100*J9</f>
        <v>0</v>
      </c>
      <c r="L9" s="89">
        <f t="shared" ref="L9:L11" si="8">ROUND((G9-K9),0)</f>
        <v>0</v>
      </c>
      <c r="M9" s="89">
        <f t="shared" ref="M9:M11" si="9">O9-N9</f>
        <v>0</v>
      </c>
      <c r="N9" s="89">
        <f>ROUND((L9*C9),0)</f>
        <v>0</v>
      </c>
      <c r="O9" s="89">
        <f>ROUND((C9*G9),0)</f>
        <v>0</v>
      </c>
    </row>
    <row r="10" spans="1:19" s="11" customFormat="1" ht="17.25" customHeight="1" x14ac:dyDescent="0.25">
      <c r="A10" s="50"/>
      <c r="B10" s="83" t="s">
        <v>46</v>
      </c>
      <c r="C10" s="71">
        <v>1633.8</v>
      </c>
      <c r="D10" s="82">
        <v>2011</v>
      </c>
      <c r="E10" s="33">
        <v>2023</v>
      </c>
      <c r="F10" s="33">
        <v>50</v>
      </c>
      <c r="G10" s="88">
        <v>18000</v>
      </c>
      <c r="H10" s="89">
        <f>E10-D10</f>
        <v>12</v>
      </c>
      <c r="I10" s="89">
        <f t="shared" si="5"/>
        <v>38</v>
      </c>
      <c r="J10" s="89">
        <f t="shared" si="6"/>
        <v>21.6</v>
      </c>
      <c r="K10" s="89">
        <f t="shared" si="7"/>
        <v>3888.0000000000005</v>
      </c>
      <c r="L10" s="89">
        <f t="shared" si="8"/>
        <v>14112</v>
      </c>
      <c r="M10" s="89">
        <f t="shared" si="9"/>
        <v>6352214</v>
      </c>
      <c r="N10" s="89">
        <f>ROUND((L10*C10),0)</f>
        <v>23056186</v>
      </c>
      <c r="O10" s="89">
        <f>ROUND((C10*G10),0)</f>
        <v>29408400</v>
      </c>
    </row>
    <row r="11" spans="1:19" s="11" customFormat="1" x14ac:dyDescent="0.25">
      <c r="A11" s="51"/>
      <c r="B11" s="83" t="s">
        <v>50</v>
      </c>
      <c r="C11" s="71">
        <v>1633.8</v>
      </c>
      <c r="D11" s="82">
        <v>2011</v>
      </c>
      <c r="E11" s="33">
        <v>2023</v>
      </c>
      <c r="F11" s="33">
        <v>50</v>
      </c>
      <c r="G11" s="88">
        <v>15000</v>
      </c>
      <c r="H11" s="89">
        <f>E11-D11</f>
        <v>12</v>
      </c>
      <c r="I11" s="89">
        <f t="shared" si="5"/>
        <v>38</v>
      </c>
      <c r="J11" s="89">
        <f t="shared" si="6"/>
        <v>21.6</v>
      </c>
      <c r="K11" s="89">
        <f t="shared" si="7"/>
        <v>3240</v>
      </c>
      <c r="L11" s="89">
        <f t="shared" si="8"/>
        <v>11760</v>
      </c>
      <c r="M11" s="89">
        <f t="shared" si="9"/>
        <v>5293512</v>
      </c>
      <c r="N11" s="89">
        <f>ROUND((L11*C11),0)</f>
        <v>19213488</v>
      </c>
      <c r="O11" s="89">
        <f>ROUND((C11*G11),0)</f>
        <v>24507000</v>
      </c>
    </row>
    <row r="12" spans="1:19" s="11" customFormat="1" x14ac:dyDescent="0.25">
      <c r="A12" s="50">
        <v>3</v>
      </c>
      <c r="B12" s="84" t="s">
        <v>68</v>
      </c>
      <c r="C12" s="74">
        <v>336.63</v>
      </c>
      <c r="D12" s="33">
        <v>2006</v>
      </c>
      <c r="E12" s="33">
        <v>2023</v>
      </c>
      <c r="F12" s="33">
        <v>50</v>
      </c>
      <c r="G12" s="88">
        <v>12000</v>
      </c>
      <c r="H12" s="89">
        <f>E12-D12</f>
        <v>17</v>
      </c>
      <c r="I12" s="89">
        <f t="shared" si="5"/>
        <v>33</v>
      </c>
      <c r="J12" s="89">
        <f t="shared" ref="J12:J15" si="10">IF(H12&gt;=5,90*H12/F12,0)</f>
        <v>30.6</v>
      </c>
      <c r="K12" s="89">
        <f t="shared" ref="K12:K15" si="11">G12/100*J12</f>
        <v>3672</v>
      </c>
      <c r="L12" s="89">
        <f t="shared" ref="L12:L15" si="12">ROUND((G12-K12),0)</f>
        <v>8328</v>
      </c>
      <c r="M12" s="89">
        <f t="shared" ref="M12:M15" si="13">O12-N12</f>
        <v>1236105</v>
      </c>
      <c r="N12" s="89">
        <f>ROUND((L12*C12),0)</f>
        <v>2803455</v>
      </c>
      <c r="O12" s="89">
        <f>ROUND((C12*G12),0)</f>
        <v>4039560</v>
      </c>
    </row>
    <row r="13" spans="1:19" x14ac:dyDescent="0.3">
      <c r="A13" s="46"/>
      <c r="B13" s="47"/>
      <c r="C13" s="45">
        <v>0</v>
      </c>
      <c r="D13" s="33">
        <v>0</v>
      </c>
      <c r="E13" s="33">
        <v>0</v>
      </c>
      <c r="F13" s="33">
        <v>60</v>
      </c>
      <c r="G13" s="55">
        <v>0</v>
      </c>
      <c r="H13" s="54">
        <f>E13-D13</f>
        <v>0</v>
      </c>
      <c r="I13" s="54">
        <f t="shared" si="5"/>
        <v>60</v>
      </c>
      <c r="J13" s="54">
        <f t="shared" si="10"/>
        <v>0</v>
      </c>
      <c r="K13" s="54">
        <f t="shared" si="11"/>
        <v>0</v>
      </c>
      <c r="L13" s="54">
        <f t="shared" si="12"/>
        <v>0</v>
      </c>
      <c r="M13" s="56">
        <f t="shared" si="13"/>
        <v>0</v>
      </c>
      <c r="N13" s="54">
        <f>ROUND((L13*C13),0)</f>
        <v>0</v>
      </c>
      <c r="O13" s="54">
        <f>ROUND((C13*G13),0)</f>
        <v>0</v>
      </c>
    </row>
    <row r="14" spans="1:19" x14ac:dyDescent="0.3">
      <c r="A14" s="24"/>
      <c r="B14" s="47"/>
      <c r="C14" s="45">
        <v>0</v>
      </c>
      <c r="D14" s="33">
        <v>0</v>
      </c>
      <c r="E14" s="33">
        <v>0</v>
      </c>
      <c r="F14" s="33">
        <v>60</v>
      </c>
      <c r="G14" s="55">
        <v>0</v>
      </c>
      <c r="H14" s="54">
        <f>E14-D14</f>
        <v>0</v>
      </c>
      <c r="I14" s="54">
        <f t="shared" si="5"/>
        <v>60</v>
      </c>
      <c r="J14" s="54">
        <f t="shared" si="10"/>
        <v>0</v>
      </c>
      <c r="K14" s="54">
        <f t="shared" si="11"/>
        <v>0</v>
      </c>
      <c r="L14" s="54">
        <f t="shared" si="12"/>
        <v>0</v>
      </c>
      <c r="M14" s="56">
        <f t="shared" si="13"/>
        <v>0</v>
      </c>
      <c r="N14" s="54">
        <f>ROUND((L14*C14),0)</f>
        <v>0</v>
      </c>
      <c r="O14" s="54">
        <f>ROUND((C14*G14),0)</f>
        <v>0</v>
      </c>
    </row>
    <row r="15" spans="1:19" x14ac:dyDescent="0.3">
      <c r="A15" s="46"/>
      <c r="B15" s="47"/>
      <c r="C15" s="45">
        <v>0</v>
      </c>
      <c r="D15" s="33">
        <v>0</v>
      </c>
      <c r="E15" s="33">
        <v>0</v>
      </c>
      <c r="F15" s="33">
        <v>60</v>
      </c>
      <c r="G15" s="55">
        <v>0</v>
      </c>
      <c r="H15" s="54">
        <f>E15-D15</f>
        <v>0</v>
      </c>
      <c r="I15" s="54">
        <f t="shared" si="5"/>
        <v>60</v>
      </c>
      <c r="J15" s="54">
        <f t="shared" si="10"/>
        <v>0</v>
      </c>
      <c r="K15" s="54">
        <f t="shared" si="11"/>
        <v>0</v>
      </c>
      <c r="L15" s="54">
        <f t="shared" si="12"/>
        <v>0</v>
      </c>
      <c r="M15" s="56">
        <f t="shared" si="13"/>
        <v>0</v>
      </c>
      <c r="N15" s="54">
        <f>ROUND((L15*C15),0)</f>
        <v>0</v>
      </c>
      <c r="O15" s="54">
        <f>ROUND((C15*G15),0)</f>
        <v>0</v>
      </c>
    </row>
    <row r="16" spans="1:19" x14ac:dyDescent="0.3">
      <c r="A16" s="24"/>
      <c r="B16" s="48"/>
      <c r="C16" s="85">
        <f>SUM(C8:C15)</f>
        <v>6160.02</v>
      </c>
      <c r="D16" s="49"/>
      <c r="E16" s="49"/>
      <c r="F16" s="6"/>
      <c r="G16" s="54"/>
      <c r="H16" s="54"/>
      <c r="I16" s="54"/>
      <c r="J16" s="57"/>
      <c r="K16" s="54"/>
      <c r="L16" s="57"/>
      <c r="M16" s="54">
        <f>SUM(M8:M15)</f>
        <v>24612907</v>
      </c>
      <c r="N16" s="54">
        <f>SUM(N8:N15)</f>
        <v>71678903</v>
      </c>
      <c r="O16" s="54">
        <f>SUM(O8:O15)</f>
        <v>96291810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90" t="s">
        <v>20</v>
      </c>
      <c r="C18" s="90"/>
      <c r="D18" s="11"/>
      <c r="E18" s="11"/>
      <c r="F18" s="12"/>
      <c r="G18" s="12">
        <f>2018-2011</f>
        <v>7</v>
      </c>
      <c r="H18" s="12"/>
      <c r="I18" s="12"/>
      <c r="J18" s="11"/>
      <c r="K18" s="16"/>
      <c r="L18" s="17"/>
      <c r="M18" s="12"/>
      <c r="N18" s="27"/>
      <c r="O18" s="27"/>
    </row>
    <row r="19" spans="1:15" ht="17.25" thickBot="1" x14ac:dyDescent="0.35">
      <c r="B19" s="23" t="s">
        <v>19</v>
      </c>
      <c r="C19" s="58">
        <v>0</v>
      </c>
      <c r="D19" s="11"/>
      <c r="E19" s="11"/>
      <c r="F19" s="12"/>
      <c r="G19" s="12"/>
      <c r="H19" s="12"/>
      <c r="I19" s="12"/>
      <c r="J19" s="11"/>
      <c r="K19" s="16"/>
      <c r="L19" s="17"/>
      <c r="M19" s="12"/>
      <c r="N19" s="27"/>
      <c r="O19" s="27"/>
    </row>
    <row r="20" spans="1:15" ht="17.25" thickBot="1" x14ac:dyDescent="0.35">
      <c r="B20" s="24" t="s">
        <v>6</v>
      </c>
      <c r="C20" s="52">
        <v>0</v>
      </c>
      <c r="D20" s="11"/>
      <c r="E20" s="11"/>
      <c r="F20" s="12"/>
      <c r="G20" s="12"/>
      <c r="H20" s="12"/>
      <c r="I20" s="64">
        <v>4913</v>
      </c>
      <c r="J20" s="11">
        <v>3908</v>
      </c>
      <c r="K20" s="16"/>
      <c r="L20" s="17"/>
      <c r="M20" s="12"/>
      <c r="N20" s="27"/>
      <c r="O20" s="27"/>
    </row>
    <row r="21" spans="1:15" ht="17.25" thickBot="1" x14ac:dyDescent="0.35">
      <c r="B21" s="24" t="s">
        <v>7</v>
      </c>
      <c r="C21" s="56">
        <f>ROUND((C19*C20),0)</f>
        <v>0</v>
      </c>
      <c r="D21" s="11"/>
      <c r="E21" s="11"/>
      <c r="F21" s="12"/>
      <c r="G21" s="12"/>
      <c r="H21" s="12"/>
      <c r="I21" s="65">
        <v>4914</v>
      </c>
      <c r="J21" s="11"/>
      <c r="K21" s="16"/>
      <c r="L21" s="17"/>
      <c r="M21" s="12"/>
      <c r="N21" s="27"/>
      <c r="O21" s="27"/>
    </row>
    <row r="22" spans="1:15" ht="17.25" thickBot="1" x14ac:dyDescent="0.35">
      <c r="B22" s="10"/>
      <c r="C22" s="11"/>
      <c r="D22" s="11"/>
      <c r="E22" s="11"/>
      <c r="F22" s="12"/>
      <c r="G22" s="12"/>
      <c r="H22" s="12"/>
      <c r="I22" s="65">
        <v>4915</v>
      </c>
      <c r="J22" s="11"/>
      <c r="K22" s="16"/>
      <c r="L22" s="17"/>
      <c r="M22" s="12"/>
      <c r="N22" s="27"/>
      <c r="O22" s="27"/>
    </row>
    <row r="23" spans="1:15" ht="22.5" customHeight="1" thickBot="1" x14ac:dyDescent="0.35">
      <c r="B23" s="91" t="s">
        <v>15</v>
      </c>
      <c r="C23" s="92"/>
      <c r="D23" s="11"/>
      <c r="E23" s="11"/>
      <c r="F23" s="12"/>
      <c r="G23" s="12"/>
      <c r="H23" s="12"/>
      <c r="I23" s="65">
        <v>4920</v>
      </c>
      <c r="J23" s="11">
        <v>2570</v>
      </c>
      <c r="K23" s="12"/>
      <c r="L23" s="11"/>
      <c r="M23" s="12"/>
      <c r="N23" s="12"/>
      <c r="O23" s="12"/>
    </row>
    <row r="24" spans="1:15" ht="17.25" thickBot="1" x14ac:dyDescent="0.35">
      <c r="B24" s="23" t="s">
        <v>11</v>
      </c>
      <c r="C24" s="58">
        <f>C2-E24</f>
        <v>4531.78</v>
      </c>
      <c r="E24" s="86">
        <f>C16-C11</f>
        <v>4526.22</v>
      </c>
      <c r="F24" s="28"/>
      <c r="G24" s="29"/>
      <c r="H24" s="14"/>
      <c r="I24" s="65">
        <v>4921</v>
      </c>
      <c r="J24" s="1">
        <v>2580</v>
      </c>
      <c r="L24" s="21"/>
    </row>
    <row r="25" spans="1:15" ht="17.25" thickBot="1" x14ac:dyDescent="0.35">
      <c r="B25" s="24" t="s">
        <v>6</v>
      </c>
      <c r="C25" s="52">
        <v>1500</v>
      </c>
      <c r="D25" s="30"/>
      <c r="E25" s="22"/>
      <c r="F25" s="22"/>
      <c r="G25" s="16"/>
      <c r="H25" s="14"/>
      <c r="I25" s="65">
        <v>4922</v>
      </c>
      <c r="L25" s="21"/>
    </row>
    <row r="26" spans="1:15" x14ac:dyDescent="0.3">
      <c r="B26" s="24" t="s">
        <v>7</v>
      </c>
      <c r="C26" s="56">
        <f>MROUND((C24*C25),100000)</f>
        <v>6800000</v>
      </c>
      <c r="D26" s="9"/>
      <c r="E26" s="9"/>
      <c r="F26" s="21"/>
      <c r="H26" s="14"/>
      <c r="I26" s="14"/>
      <c r="L26" s="21"/>
    </row>
    <row r="27" spans="1:15" x14ac:dyDescent="0.3">
      <c r="B27" s="41"/>
      <c r="C27" s="19"/>
      <c r="D27" s="9"/>
      <c r="E27" s="9"/>
      <c r="F27" s="21"/>
      <c r="H27" s="14"/>
      <c r="I27" s="14"/>
      <c r="L27" s="21"/>
    </row>
    <row r="28" spans="1:15" x14ac:dyDescent="0.3">
      <c r="C28" s="9" t="s">
        <v>22</v>
      </c>
      <c r="D28" s="9"/>
      <c r="E28" s="9"/>
      <c r="F28" s="21"/>
      <c r="H28" s="14"/>
      <c r="I28" s="14"/>
      <c r="L28" s="21"/>
    </row>
    <row r="29" spans="1:15" x14ac:dyDescent="0.3">
      <c r="B29" s="2" t="s">
        <v>13</v>
      </c>
      <c r="C29" s="53">
        <f>C4</f>
        <v>108696000</v>
      </c>
      <c r="D29" s="19"/>
      <c r="E29" s="19"/>
      <c r="F29" s="19"/>
      <c r="G29" s="19"/>
      <c r="H29" s="20"/>
      <c r="I29" s="20"/>
      <c r="L29" s="18"/>
    </row>
    <row r="30" spans="1:15" x14ac:dyDescent="0.3">
      <c r="B30" s="2" t="s">
        <v>14</v>
      </c>
      <c r="C30" s="53">
        <f>N16</f>
        <v>71678903</v>
      </c>
      <c r="D30" s="19"/>
      <c r="E30" s="19"/>
      <c r="F30" s="19"/>
      <c r="G30" s="19"/>
      <c r="H30" s="20"/>
      <c r="I30" s="20"/>
      <c r="L30" s="20"/>
    </row>
    <row r="31" spans="1:15" x14ac:dyDescent="0.3">
      <c r="B31" s="2" t="s">
        <v>21</v>
      </c>
      <c r="C31" s="53">
        <f>C21</f>
        <v>0</v>
      </c>
      <c r="D31" s="19"/>
      <c r="E31" s="19"/>
      <c r="F31" s="19"/>
      <c r="G31" s="19"/>
      <c r="H31" s="20"/>
      <c r="I31" s="20"/>
      <c r="L31" s="20"/>
    </row>
    <row r="32" spans="1:15" ht="17.25" thickBot="1" x14ac:dyDescent="0.35">
      <c r="A32" s="1"/>
      <c r="B32" s="2" t="s">
        <v>12</v>
      </c>
      <c r="C32" s="53">
        <f>C26</f>
        <v>6800000</v>
      </c>
      <c r="D32" s="19"/>
      <c r="E32" s="19"/>
      <c r="F32" s="19"/>
      <c r="G32" s="19"/>
      <c r="H32" s="20"/>
      <c r="I32" s="20"/>
      <c r="L32" s="20"/>
    </row>
    <row r="33" spans="1:15" ht="33.75" thickBot="1" x14ac:dyDescent="0.35">
      <c r="A33" s="1"/>
      <c r="B33" s="13" t="s">
        <v>8</v>
      </c>
      <c r="C33" s="59">
        <f>C29+C30+C31+C32</f>
        <v>187174903</v>
      </c>
      <c r="D33" s="18"/>
      <c r="F33" s="18"/>
      <c r="H33" s="77" t="s">
        <v>74</v>
      </c>
      <c r="I33" s="78" t="s">
        <v>75</v>
      </c>
    </row>
    <row r="34" spans="1:15" ht="17.25" thickBot="1" x14ac:dyDescent="0.35">
      <c r="A34" s="1"/>
      <c r="B34" s="13" t="s">
        <v>9</v>
      </c>
      <c r="C34" s="59">
        <f>MROUND(C33*90%,1)</f>
        <v>168457413</v>
      </c>
      <c r="D34" s="20"/>
      <c r="F34" s="18"/>
      <c r="H34" s="65">
        <v>4913</v>
      </c>
      <c r="I34" s="93">
        <v>3908</v>
      </c>
    </row>
    <row r="35" spans="1:15" ht="17.25" thickBot="1" x14ac:dyDescent="0.35">
      <c r="A35" s="1"/>
      <c r="B35" s="13" t="s">
        <v>10</v>
      </c>
      <c r="C35" s="59">
        <f>MROUND(C33*80%,1)</f>
        <v>149739922</v>
      </c>
      <c r="D35" s="20"/>
      <c r="F35" s="18"/>
      <c r="H35" s="65">
        <v>4914</v>
      </c>
      <c r="I35" s="94"/>
    </row>
    <row r="36" spans="1:15" ht="17.25" thickBot="1" x14ac:dyDescent="0.35">
      <c r="A36" s="1"/>
      <c r="B36" s="2" t="s">
        <v>24</v>
      </c>
      <c r="C36" s="53">
        <f>O16</f>
        <v>96291810</v>
      </c>
      <c r="D36" s="31"/>
      <c r="H36" s="65">
        <v>4915</v>
      </c>
      <c r="I36" s="95"/>
      <c r="O36" s="35"/>
    </row>
    <row r="37" spans="1:15" ht="17.25" thickBot="1" x14ac:dyDescent="0.35">
      <c r="A37" s="1"/>
      <c r="B37" s="13" t="s">
        <v>41</v>
      </c>
      <c r="C37" s="87">
        <f>MROUND(C30*0.85,1)</f>
        <v>60927068</v>
      </c>
      <c r="H37" s="65">
        <v>4920</v>
      </c>
      <c r="I37" s="79">
        <v>2570</v>
      </c>
      <c r="O37" s="35"/>
    </row>
    <row r="38" spans="1:15" ht="17.25" thickBot="1" x14ac:dyDescent="0.35">
      <c r="A38" s="1"/>
      <c r="H38" s="65">
        <v>4921</v>
      </c>
      <c r="I38" s="79">
        <v>2580</v>
      </c>
      <c r="O38" s="35"/>
    </row>
    <row r="39" spans="1:15" ht="17.25" thickBot="1" x14ac:dyDescent="0.35">
      <c r="A39" s="1"/>
      <c r="H39" s="80" t="s">
        <v>44</v>
      </c>
      <c r="I39" s="81">
        <f>SUM(I34:I38)</f>
        <v>9058</v>
      </c>
      <c r="L39" s="36"/>
      <c r="O39" s="35"/>
    </row>
    <row r="40" spans="1:15" x14ac:dyDescent="0.3">
      <c r="A40" s="1"/>
      <c r="L40" s="36"/>
      <c r="O40" s="35"/>
    </row>
    <row r="41" spans="1:15" x14ac:dyDescent="0.3">
      <c r="A41" s="1"/>
      <c r="H41" s="34"/>
      <c r="I41" s="34"/>
      <c r="L41" s="36"/>
      <c r="O41" s="35"/>
    </row>
    <row r="42" spans="1:15" ht="49.5" x14ac:dyDescent="0.3">
      <c r="A42" s="1"/>
      <c r="H42" s="72" t="s">
        <v>63</v>
      </c>
      <c r="I42" s="72" t="s">
        <v>64</v>
      </c>
      <c r="J42" s="72" t="s">
        <v>60</v>
      </c>
      <c r="K42" s="72" t="s">
        <v>65</v>
      </c>
      <c r="L42" s="72" t="s">
        <v>66</v>
      </c>
      <c r="O42" s="35"/>
    </row>
    <row r="43" spans="1:15" ht="49.5" x14ac:dyDescent="0.3">
      <c r="A43" s="1"/>
      <c r="H43" s="69">
        <v>1</v>
      </c>
      <c r="I43" s="70" t="s">
        <v>70</v>
      </c>
      <c r="J43" s="70" t="s">
        <v>46</v>
      </c>
      <c r="K43" s="71">
        <v>2555.79</v>
      </c>
      <c r="L43" s="70">
        <v>2007</v>
      </c>
      <c r="O43" s="35"/>
    </row>
    <row r="44" spans="1:15" x14ac:dyDescent="0.3">
      <c r="A44" s="1"/>
      <c r="H44" s="69">
        <v>2</v>
      </c>
      <c r="I44" s="70" t="s">
        <v>67</v>
      </c>
      <c r="J44" s="70" t="s">
        <v>46</v>
      </c>
      <c r="K44" s="71">
        <v>1633.8</v>
      </c>
      <c r="L44" s="70">
        <v>2012</v>
      </c>
      <c r="O44" s="35"/>
    </row>
    <row r="45" spans="1:15" x14ac:dyDescent="0.3">
      <c r="A45" s="1"/>
      <c r="H45" s="69"/>
      <c r="I45" s="70"/>
      <c r="J45" s="70" t="s">
        <v>50</v>
      </c>
      <c r="K45" s="71">
        <v>1633.8</v>
      </c>
      <c r="L45" s="70">
        <v>2018</v>
      </c>
      <c r="O45" s="35"/>
    </row>
    <row r="46" spans="1:15" x14ac:dyDescent="0.3">
      <c r="A46" s="1"/>
      <c r="H46" s="69">
        <v>3</v>
      </c>
      <c r="I46" s="73" t="s">
        <v>68</v>
      </c>
      <c r="J46" s="70" t="s">
        <v>46</v>
      </c>
      <c r="K46" s="74">
        <v>336.63</v>
      </c>
      <c r="L46" s="70">
        <v>2018</v>
      </c>
    </row>
    <row r="47" spans="1:15" x14ac:dyDescent="0.3">
      <c r="A47" s="1"/>
      <c r="H47" s="96" t="s">
        <v>69</v>
      </c>
      <c r="I47" s="96"/>
      <c r="J47" s="96"/>
      <c r="K47" s="76">
        <f>SUM(K43:K46)</f>
        <v>6160.02</v>
      </c>
      <c r="L47" s="75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</row>
    <row r="55" spans="1:10" x14ac:dyDescent="0.3">
      <c r="A55" s="1"/>
      <c r="B55" s="1"/>
    </row>
    <row r="56" spans="1:10" x14ac:dyDescent="0.3">
      <c r="A56" s="1"/>
      <c r="B56" s="1"/>
    </row>
    <row r="57" spans="1:10" x14ac:dyDescent="0.3">
      <c r="A57" s="1"/>
      <c r="B57" s="1"/>
      <c r="F57" s="37"/>
      <c r="G57" s="37"/>
      <c r="H57" s="37"/>
      <c r="I57" s="37"/>
      <c r="J57" s="13"/>
    </row>
    <row r="58" spans="1:10" x14ac:dyDescent="0.3">
      <c r="A58" s="1"/>
      <c r="B58" s="1"/>
      <c r="F58" s="35"/>
      <c r="G58" s="1"/>
      <c r="H58" s="35"/>
      <c r="I58" s="35"/>
    </row>
    <row r="59" spans="1:10" x14ac:dyDescent="0.3">
      <c r="A59" s="1"/>
      <c r="B59" s="1"/>
      <c r="F59" s="35"/>
      <c r="G59" s="35"/>
      <c r="H59" s="38"/>
      <c r="I59" s="38"/>
    </row>
    <row r="60" spans="1:10" x14ac:dyDescent="0.3">
      <c r="A60" s="1"/>
      <c r="B60" s="1"/>
      <c r="F60" s="35"/>
      <c r="G60" s="35"/>
      <c r="H60" s="35"/>
      <c r="I60" s="35"/>
    </row>
    <row r="61" spans="1:10" x14ac:dyDescent="0.3">
      <c r="A61" s="1"/>
      <c r="B61" s="1"/>
      <c r="F61" s="35"/>
      <c r="G61" s="39"/>
      <c r="H61" s="35"/>
      <c r="I61" s="35"/>
    </row>
    <row r="62" spans="1:10" x14ac:dyDescent="0.3">
      <c r="A62" s="1"/>
      <c r="B62" s="1"/>
      <c r="F62" s="35"/>
      <c r="G62" s="35"/>
      <c r="H62" s="35"/>
      <c r="I62" s="35"/>
    </row>
    <row r="63" spans="1:10" x14ac:dyDescent="0.3">
      <c r="A63" s="1"/>
      <c r="B63" s="1"/>
      <c r="F63" s="35"/>
      <c r="G63" s="35"/>
      <c r="H63" s="35"/>
      <c r="I63" s="35"/>
    </row>
    <row r="64" spans="1:10" x14ac:dyDescent="0.3">
      <c r="A64" s="1"/>
      <c r="B64" s="1"/>
      <c r="F64" s="35"/>
      <c r="G64" s="35"/>
      <c r="H64" s="35"/>
      <c r="I64" s="35"/>
    </row>
    <row r="65" spans="1:9" x14ac:dyDescent="0.3">
      <c r="A65" s="1"/>
      <c r="B65" s="1"/>
      <c r="F65" s="35"/>
      <c r="G65" s="35"/>
      <c r="H65" s="35"/>
      <c r="I65" s="35"/>
    </row>
    <row r="66" spans="1:9" x14ac:dyDescent="0.3">
      <c r="A66" s="1"/>
      <c r="B66" s="1"/>
      <c r="F66" s="35"/>
      <c r="G66" s="35"/>
      <c r="H66" s="35"/>
      <c r="I66" s="35"/>
    </row>
    <row r="67" spans="1:9" x14ac:dyDescent="0.3">
      <c r="A67" s="1"/>
      <c r="B67" s="1"/>
      <c r="F67" s="35"/>
      <c r="G67" s="35"/>
      <c r="H67" s="35"/>
      <c r="I67" s="35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</row>
    <row r="72" spans="1:9" x14ac:dyDescent="0.3">
      <c r="A72" s="1"/>
      <c r="B72" s="1"/>
    </row>
    <row r="73" spans="1:9" x14ac:dyDescent="0.3">
      <c r="A73" s="1"/>
      <c r="B73" s="1"/>
      <c r="F73" s="40"/>
    </row>
    <row r="74" spans="1:9" x14ac:dyDescent="0.3">
      <c r="A74" s="1"/>
      <c r="B74" s="1"/>
      <c r="F74" s="40"/>
    </row>
    <row r="75" spans="1:9" x14ac:dyDescent="0.3">
      <c r="A75" s="1"/>
      <c r="B75" s="1"/>
      <c r="F75" s="40"/>
    </row>
    <row r="76" spans="1:9" x14ac:dyDescent="0.3">
      <c r="A76" s="1"/>
      <c r="B76" s="1"/>
      <c r="F76" s="40"/>
    </row>
    <row r="77" spans="1:9" x14ac:dyDescent="0.3">
      <c r="A77" s="1"/>
      <c r="B77" s="1"/>
      <c r="F77" s="40"/>
    </row>
    <row r="78" spans="1:9" x14ac:dyDescent="0.3">
      <c r="A78" s="1"/>
      <c r="B78" s="1"/>
      <c r="F78" s="40"/>
    </row>
    <row r="79" spans="1:9" x14ac:dyDescent="0.3">
      <c r="A79" s="1"/>
      <c r="B79" s="1"/>
      <c r="F79" s="40"/>
    </row>
    <row r="80" spans="1:9" x14ac:dyDescent="0.3">
      <c r="A80" s="1"/>
      <c r="B80" s="1"/>
      <c r="F80" s="40"/>
    </row>
    <row r="81" spans="1:6" x14ac:dyDescent="0.3">
      <c r="A81" s="1"/>
      <c r="B81" s="1"/>
      <c r="F81" s="40"/>
    </row>
    <row r="82" spans="1:6" x14ac:dyDescent="0.3">
      <c r="A82" s="1"/>
      <c r="B82" s="1"/>
      <c r="F82" s="40"/>
    </row>
    <row r="83" spans="1:6" x14ac:dyDescent="0.3">
      <c r="A83" s="1"/>
      <c r="B83" s="1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</sheetData>
  <mergeCells count="4">
    <mergeCell ref="B18:C18"/>
    <mergeCell ref="B23:C23"/>
    <mergeCell ref="I34:I36"/>
    <mergeCell ref="H47:J4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2F51-7A95-4D66-9693-3C3DAD168E2E}">
  <dimension ref="A1:I29"/>
  <sheetViews>
    <sheetView workbookViewId="0">
      <selection activeCell="B16" sqref="B16"/>
    </sheetView>
  </sheetViews>
  <sheetFormatPr defaultRowHeight="15" x14ac:dyDescent="0.25"/>
  <cols>
    <col min="1" max="1" width="12.5703125" bestFit="1" customWidth="1"/>
    <col min="2" max="2" width="18.140625" bestFit="1" customWidth="1"/>
    <col min="3" max="3" width="11" bestFit="1" customWidth="1"/>
    <col min="4" max="4" width="10" bestFit="1" customWidth="1"/>
    <col min="5" max="5" width="12.28515625" bestFit="1" customWidth="1"/>
    <col min="6" max="6" width="12" bestFit="1" customWidth="1"/>
    <col min="9" max="9" width="14.140625" customWidth="1"/>
  </cols>
  <sheetData>
    <row r="1" spans="1:9" x14ac:dyDescent="0.25">
      <c r="A1" s="97" t="s">
        <v>61</v>
      </c>
      <c r="B1" s="97"/>
      <c r="C1" s="97"/>
      <c r="D1" s="97"/>
      <c r="E1" s="97"/>
    </row>
    <row r="2" spans="1:9" x14ac:dyDescent="0.25">
      <c r="A2" t="s">
        <v>60</v>
      </c>
      <c r="B2" s="97" t="s">
        <v>59</v>
      </c>
      <c r="C2" s="97"/>
      <c r="D2" s="97"/>
      <c r="E2" s="97"/>
    </row>
    <row r="3" spans="1:9" x14ac:dyDescent="0.25">
      <c r="B3" s="68"/>
      <c r="C3" s="66" t="s">
        <v>58</v>
      </c>
      <c r="D3" s="66" t="s">
        <v>57</v>
      </c>
      <c r="E3" s="66" t="s">
        <v>56</v>
      </c>
      <c r="F3" s="66" t="s">
        <v>55</v>
      </c>
    </row>
    <row r="4" spans="1:9" x14ac:dyDescent="0.25">
      <c r="A4" t="s">
        <v>46</v>
      </c>
      <c r="B4" s="67" t="s">
        <v>54</v>
      </c>
      <c r="C4" s="66">
        <v>40.130000000000003</v>
      </c>
      <c r="D4" s="66">
        <v>9.9600000000000009</v>
      </c>
      <c r="E4" s="66">
        <f>C4*D4</f>
        <v>399.69480000000004</v>
      </c>
      <c r="F4" s="66">
        <f>E4*10.764</f>
        <v>4302.3148271999999</v>
      </c>
      <c r="I4" t="s">
        <v>71</v>
      </c>
    </row>
    <row r="5" spans="1:9" x14ac:dyDescent="0.25">
      <c r="A5" t="s">
        <v>46</v>
      </c>
      <c r="B5" s="67" t="s">
        <v>53</v>
      </c>
      <c r="C5" s="66">
        <v>17.43</v>
      </c>
      <c r="D5" s="66">
        <v>11.45</v>
      </c>
      <c r="E5" s="66">
        <f>99.85</f>
        <v>99.85</v>
      </c>
      <c r="F5" s="66">
        <f>E5*10.764</f>
        <v>1074.7854</v>
      </c>
      <c r="I5" t="s">
        <v>71</v>
      </c>
    </row>
    <row r="6" spans="1:9" x14ac:dyDescent="0.25">
      <c r="A6" t="s">
        <v>46</v>
      </c>
      <c r="B6" s="67" t="s">
        <v>52</v>
      </c>
      <c r="C6" s="66">
        <v>4.2699999999999996</v>
      </c>
      <c r="D6" s="66">
        <v>9.9600000000000009</v>
      </c>
      <c r="E6" s="66">
        <f>C6*D6</f>
        <v>42.529199999999996</v>
      </c>
      <c r="F6" s="66">
        <f>E6*10.764</f>
        <v>457.78430879999991</v>
      </c>
      <c r="I6" t="s">
        <v>71</v>
      </c>
    </row>
    <row r="7" spans="1:9" x14ac:dyDescent="0.25">
      <c r="B7" s="67" t="s">
        <v>44</v>
      </c>
      <c r="C7" s="66"/>
      <c r="D7" s="66"/>
      <c r="E7" s="66">
        <f>SUM(E4:E6)</f>
        <v>542.07399999999996</v>
      </c>
      <c r="F7" s="66">
        <f>E7*10.764</f>
        <v>5834.8845359999996</v>
      </c>
      <c r="I7" t="s">
        <v>71</v>
      </c>
    </row>
    <row r="8" spans="1:9" x14ac:dyDescent="0.25">
      <c r="B8" s="67"/>
      <c r="C8" s="66"/>
      <c r="D8" s="66"/>
      <c r="E8" s="66"/>
      <c r="F8" s="66"/>
    </row>
    <row r="9" spans="1:9" x14ac:dyDescent="0.25">
      <c r="B9" s="98" t="s">
        <v>62</v>
      </c>
      <c r="C9" s="98"/>
      <c r="D9" s="98"/>
      <c r="E9" s="98"/>
      <c r="F9" s="66"/>
    </row>
    <row r="10" spans="1:9" x14ac:dyDescent="0.25">
      <c r="A10" t="s">
        <v>46</v>
      </c>
      <c r="B10" s="67" t="s">
        <v>51</v>
      </c>
      <c r="C10" s="66">
        <v>53.47</v>
      </c>
      <c r="D10" s="66">
        <v>39.950000000000003</v>
      </c>
      <c r="E10" s="66">
        <f>99.85</f>
        <v>99.85</v>
      </c>
      <c r="F10" s="66">
        <f>E10*10.764</f>
        <v>1074.7854</v>
      </c>
      <c r="I10" t="s">
        <v>72</v>
      </c>
    </row>
    <row r="11" spans="1:9" x14ac:dyDescent="0.25">
      <c r="A11" t="s">
        <v>50</v>
      </c>
      <c r="B11" s="67" t="s">
        <v>49</v>
      </c>
      <c r="C11" s="66">
        <v>53.47</v>
      </c>
      <c r="D11" s="66">
        <v>39.950000000000003</v>
      </c>
      <c r="E11" s="66">
        <f>99.85</f>
        <v>99.85</v>
      </c>
      <c r="F11" s="66">
        <f>E11*10.764</f>
        <v>1074.7854</v>
      </c>
      <c r="I11" t="s">
        <v>73</v>
      </c>
    </row>
    <row r="12" spans="1:9" x14ac:dyDescent="0.25">
      <c r="A12" t="s">
        <v>44</v>
      </c>
      <c r="B12" s="67"/>
      <c r="C12" s="66"/>
      <c r="D12" s="66"/>
      <c r="E12" s="66">
        <f>SUM(E10:E11)</f>
        <v>199.7</v>
      </c>
      <c r="F12" s="66">
        <f>E12*10.764</f>
        <v>2149.5708</v>
      </c>
    </row>
    <row r="13" spans="1:9" x14ac:dyDescent="0.25">
      <c r="B13" s="67"/>
      <c r="C13" s="66"/>
      <c r="D13" s="66"/>
      <c r="E13" s="66"/>
      <c r="F13" s="66"/>
    </row>
    <row r="14" spans="1:9" x14ac:dyDescent="0.25">
      <c r="B14" s="98" t="s">
        <v>48</v>
      </c>
      <c r="C14" s="98"/>
      <c r="D14" s="98"/>
      <c r="E14" s="98"/>
      <c r="F14" s="66"/>
    </row>
    <row r="15" spans="1:9" x14ac:dyDescent="0.25">
      <c r="A15" t="s">
        <v>46</v>
      </c>
      <c r="B15" s="67" t="s">
        <v>47</v>
      </c>
      <c r="C15" s="66">
        <v>43.42</v>
      </c>
      <c r="D15" s="66">
        <v>36.6</v>
      </c>
      <c r="E15" s="66">
        <f>C15*D15</f>
        <v>1589.172</v>
      </c>
      <c r="F15" s="66">
        <f>E15*10.764</f>
        <v>17105.847407999998</v>
      </c>
      <c r="I15" t="s">
        <v>71</v>
      </c>
    </row>
    <row r="16" spans="1:9" x14ac:dyDescent="0.25">
      <c r="A16" t="s">
        <v>46</v>
      </c>
      <c r="B16" s="67" t="s">
        <v>45</v>
      </c>
      <c r="C16" s="66">
        <v>40.130000000000003</v>
      </c>
      <c r="D16" s="66">
        <v>20.8</v>
      </c>
      <c r="E16" s="66">
        <f>99.85</f>
        <v>99.85</v>
      </c>
      <c r="F16" s="66">
        <f>E16*10.764</f>
        <v>1074.7854</v>
      </c>
    </row>
    <row r="17" spans="2:9" x14ac:dyDescent="0.25">
      <c r="B17" s="67" t="s">
        <v>44</v>
      </c>
      <c r="C17" s="66"/>
      <c r="D17" s="66"/>
      <c r="E17" s="66">
        <f>SUM(E15:E16)</f>
        <v>1689.0219999999999</v>
      </c>
      <c r="F17" s="66">
        <f>E17*10.764</f>
        <v>18180.632807999998</v>
      </c>
    </row>
    <row r="24" spans="2:9" ht="49.5" x14ac:dyDescent="0.25">
      <c r="E24" s="72" t="s">
        <v>63</v>
      </c>
      <c r="F24" s="72" t="s">
        <v>64</v>
      </c>
      <c r="G24" s="72" t="s">
        <v>60</v>
      </c>
      <c r="H24" s="72" t="s">
        <v>65</v>
      </c>
      <c r="I24" s="72" t="s">
        <v>66</v>
      </c>
    </row>
    <row r="25" spans="2:9" ht="66" x14ac:dyDescent="0.25">
      <c r="E25" s="69">
        <v>1</v>
      </c>
      <c r="F25" s="70" t="s">
        <v>70</v>
      </c>
      <c r="G25" s="70" t="s">
        <v>46</v>
      </c>
      <c r="H25" s="71">
        <v>2555.79</v>
      </c>
      <c r="I25" s="70">
        <v>2007</v>
      </c>
    </row>
    <row r="26" spans="2:9" ht="33" x14ac:dyDescent="0.25">
      <c r="E26" s="69">
        <v>2</v>
      </c>
      <c r="F26" s="70" t="s">
        <v>67</v>
      </c>
      <c r="G26" s="70" t="s">
        <v>46</v>
      </c>
      <c r="H26" s="71">
        <v>1633.8</v>
      </c>
      <c r="I26" s="70">
        <v>2012</v>
      </c>
    </row>
    <row r="27" spans="2:9" ht="16.5" x14ac:dyDescent="0.25">
      <c r="E27" s="69"/>
      <c r="F27" s="70"/>
      <c r="G27" s="70" t="s">
        <v>50</v>
      </c>
      <c r="H27" s="71">
        <v>1633.8</v>
      </c>
      <c r="I27" s="70">
        <v>2018</v>
      </c>
    </row>
    <row r="28" spans="2:9" ht="33" x14ac:dyDescent="0.25">
      <c r="E28" s="69">
        <v>3</v>
      </c>
      <c r="F28" s="73" t="s">
        <v>68</v>
      </c>
      <c r="G28" s="70" t="s">
        <v>46</v>
      </c>
      <c r="H28" s="74">
        <v>336.63</v>
      </c>
      <c r="I28" s="70">
        <v>2018</v>
      </c>
    </row>
    <row r="29" spans="2:9" ht="16.5" x14ac:dyDescent="0.25">
      <c r="E29" s="96" t="s">
        <v>69</v>
      </c>
      <c r="F29" s="96"/>
      <c r="G29" s="96"/>
      <c r="H29" s="76">
        <f>SUM(H25:H28)</f>
        <v>6160.02</v>
      </c>
      <c r="I29" s="75"/>
    </row>
  </sheetData>
  <mergeCells count="5">
    <mergeCell ref="E29:G29"/>
    <mergeCell ref="B2:E2"/>
    <mergeCell ref="B9:E9"/>
    <mergeCell ref="B14:E14"/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6ED5A-0067-4B5F-BF5F-D2A6168B9C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6E1F7-CCF0-43A1-9779-4D8D80665E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7735-AAF5-412C-8F2C-89B98321FDE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2023-11-27T11:47:16Z</dcterms:modified>
</cp:coreProperties>
</file>