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Cosmos Bank Rte verification - 2023\November 2023 -Cosmos\"/>
    </mc:Choice>
  </mc:AlternateContent>
  <xr:revisionPtr revIDLastSave="0" documentId="13_ncr:1_{57A833AE-5CB9-41F0-AD6E-807BA007DDD9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</sheets>
  <calcPr calcId="191029"/>
</workbook>
</file>

<file path=xl/calcChain.xml><?xml version="1.0" encoding="utf-8"?>
<calcChain xmlns="http://schemas.openxmlformats.org/spreadsheetml/2006/main">
  <c r="D48" i="4" l="1"/>
  <c r="D31" i="4"/>
  <c r="D52" i="4"/>
  <c r="D53" i="4" s="1"/>
  <c r="D57" i="4"/>
  <c r="D46" i="4"/>
  <c r="D47" i="4" s="1"/>
  <c r="D27" i="4"/>
  <c r="P19" i="4"/>
  <c r="Q19" i="4" s="1"/>
  <c r="J19" i="4"/>
  <c r="P18" i="4"/>
  <c r="Q18" i="4" s="1"/>
  <c r="J18" i="4"/>
  <c r="P17" i="4"/>
  <c r="Q17" i="4" s="1"/>
  <c r="J17" i="4"/>
  <c r="P16" i="4"/>
  <c r="Q16" i="4" s="1"/>
  <c r="J16" i="4"/>
  <c r="P10" i="4"/>
  <c r="Q10" i="4" s="1"/>
  <c r="Q9" i="4"/>
  <c r="Q8" i="4"/>
  <c r="P7" i="4"/>
  <c r="Q7" i="4" s="1"/>
  <c r="P6" i="4"/>
  <c r="Q6" i="4" s="1"/>
  <c r="P5" i="4"/>
  <c r="Q5" i="4" s="1"/>
  <c r="P4" i="4"/>
  <c r="P3" i="4"/>
  <c r="Q2" i="4"/>
  <c r="D54" i="4" l="1"/>
  <c r="D58" i="4" s="1"/>
  <c r="D61" i="4" s="1"/>
  <c r="I28" i="4"/>
  <c r="D59" i="4" l="1"/>
  <c r="D60" i="4"/>
  <c r="D36" i="4"/>
  <c r="D25" i="4"/>
  <c r="D26" i="4" s="1"/>
  <c r="D32" i="4" l="1"/>
  <c r="D33" i="4" s="1"/>
  <c r="D37" i="4" s="1"/>
  <c r="D40" i="4" l="1"/>
  <c r="D39" i="4"/>
  <c r="D38" i="4"/>
  <c r="I29" i="4" l="1"/>
  <c r="P11" i="4" l="1"/>
  <c r="Q11" i="4" s="1"/>
  <c r="I17" i="4" l="1"/>
  <c r="E17" i="4"/>
  <c r="I16" i="4"/>
  <c r="E16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I19" i="4" l="1"/>
  <c r="E19" i="4"/>
  <c r="A19" i="4"/>
  <c r="I18" i="4"/>
  <c r="E18" i="4"/>
  <c r="A18" i="4"/>
  <c r="A17" i="4"/>
  <c r="B16" i="4"/>
  <c r="C16" i="4" s="1"/>
  <c r="A16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6" i="4"/>
  <c r="F3" i="4"/>
  <c r="F4" i="4"/>
  <c r="F5" i="4"/>
  <c r="F6" i="4"/>
  <c r="F2" i="4"/>
  <c r="B17" i="4"/>
  <c r="C17" i="4" s="1"/>
  <c r="B18" i="4"/>
  <c r="C18" i="4" s="1"/>
  <c r="B19" i="4"/>
  <c r="C19" i="4" s="1"/>
  <c r="B7" i="4"/>
  <c r="C7" i="4" s="1"/>
  <c r="F18" i="4" l="1"/>
  <c r="F17" i="4"/>
  <c r="D5" i="4"/>
  <c r="H5" i="4" s="1"/>
  <c r="D10" i="4"/>
  <c r="H10" i="4" s="1"/>
  <c r="G10" i="4"/>
  <c r="D9" i="4"/>
  <c r="H9" i="4" s="1"/>
  <c r="G9" i="4"/>
  <c r="D16" i="4"/>
  <c r="H16" i="4" s="1"/>
  <c r="G16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9" i="4"/>
  <c r="H19" i="4" s="1"/>
  <c r="G19" i="4"/>
  <c r="F19" i="4"/>
  <c r="D18" i="4"/>
  <c r="H18" i="4" s="1"/>
  <c r="G18" i="4"/>
  <c r="D17" i="4" l="1"/>
  <c r="H17" i="4" s="1"/>
  <c r="G17" i="4"/>
  <c r="D7" i="4"/>
  <c r="H7" i="4" s="1"/>
  <c r="G7" i="4"/>
</calcChain>
</file>

<file path=xl/sharedStrings.xml><?xml version="1.0" encoding="utf-8"?>
<sst xmlns="http://schemas.openxmlformats.org/spreadsheetml/2006/main" count="67" uniqueCount="47">
  <si>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</si>
  <si>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</si>
  <si>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</si>
  <si>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</si>
  <si>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</si>
  <si>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</si>
  <si>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</si>
  <si>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</si>
  <si>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</si>
  <si>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</si>
  <si>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</si>
  <si>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</si>
  <si>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</si>
  <si>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bal</t>
  </si>
  <si>
    <t>mca</t>
  </si>
  <si>
    <t>Address -</t>
  </si>
  <si>
    <t>rate on BUA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</si>
  <si>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</si>
  <si>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</si>
  <si>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</si>
  <si>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</si>
  <si>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</si>
  <si>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</si>
  <si>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</si>
  <si>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</si>
  <si>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</si>
  <si>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</si>
  <si>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</si>
  <si>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</si>
  <si>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</si>
  <si>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</si>
  <si>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</si>
  <si>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t>Aggr. Carpet</t>
  </si>
  <si>
    <t>FMV</t>
  </si>
  <si>
    <t xml:space="preserve">Index-II </t>
  </si>
  <si>
    <t>Neeta Laxman Dubariya</t>
  </si>
  <si>
    <r>
      <t xml:space="preserve">Cosmos Bank - </t>
    </r>
    <r>
      <rPr>
        <b/>
        <sz val="12"/>
        <color theme="1"/>
        <rFont val="Arial"/>
        <family val="2"/>
      </rPr>
      <t>( FORT BRANCH )</t>
    </r>
  </si>
  <si>
    <t>INDEX-II</t>
  </si>
  <si>
    <t>Shop No. 5</t>
  </si>
  <si>
    <t>Shop No.6</t>
  </si>
  <si>
    <t>sq.ft</t>
  </si>
  <si>
    <t xml:space="preserve"> DATED 16.12.2021</t>
  </si>
  <si>
    <t xml:space="preserve"> DATED 19.01.2023</t>
  </si>
  <si>
    <t xml:space="preserve">Carpet Area (Shop No.5) </t>
  </si>
  <si>
    <t>C.A</t>
  </si>
  <si>
    <t xml:space="preserve">Carpet Area (Shop No.6) </t>
  </si>
  <si>
    <t>Shop no 05 &amp; 06 , Gr Floor Trishul Symphony plot no 214 to 217 Sector 19,Kharghar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</si>
</sst>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sz val="16"/>
      <color rgb="FF7030A0"/>
      <name val="Calibri"/>
      <family val="2"/>
      <scheme val="minor"/>
    </font>
    <font>
      <b/>
      <sz val="11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2" fontId="1" fillId="2" borderId="0" xfId="0" applyNumberFormat="1" applyFont="1" applyFill="1" applyAlignment="1">
      <alignment wrapText="1"/>
    </xf>
    <xf numFmtId="2" fontId="1" fillId="2" borderId="0" xfId="0" applyNumberFormat="1" applyFont="1" applyFill="1"/>
    <xf numFmtId="2" fontId="1" fillId="0" borderId="0" xfId="0" applyNumberFormat="1" applyFont="1"/>
    <xf numFmtId="2" fontId="0" fillId="0" borderId="0" xfId="0" applyNumberFormat="1"/>
    <xf numFmtId="2" fontId="2" fillId="0" borderId="0" xfId="0" applyNumberFormat="1" applyFont="1"/>
    <xf numFmtId="0" fontId="5" fillId="0" borderId="0" xfId="0" applyFont="1"/>
    <xf numFmtId="2" fontId="0" fillId="0" borderId="0" xfId="0" applyNumberFormat="1" applyAlignment="1">
      <alignment wrapText="1"/>
    </xf>
    <xf numFmtId="2" fontId="4" fillId="0" borderId="0" xfId="0" applyNumberFormat="1" applyFont="1"/>
    <xf numFmtId="0" fontId="6" fillId="0" borderId="1" xfId="0" applyFont="1" applyBorder="1"/>
    <xf numFmtId="0" fontId="7" fillId="0" borderId="1" xfId="0" applyFont="1" applyBorder="1"/>
    <xf numFmtId="43" fontId="6" fillId="0" borderId="1" xfId="0" applyNumberFormat="1" applyFont="1" applyBorder="1"/>
    <xf numFmtId="10" fontId="6" fillId="0" borderId="1" xfId="0" applyNumberFormat="1" applyFont="1" applyBorder="1"/>
    <xf numFmtId="43" fontId="7" fillId="0" borderId="1" xfId="0" applyNumberFormat="1" applyFont="1" applyBorder="1"/>
    <xf numFmtId="43" fontId="7" fillId="3" borderId="1" xfId="0" applyNumberFormat="1" applyFont="1" applyFill="1" applyBorder="1"/>
    <xf numFmtId="0" fontId="1" fillId="4" borderId="0" xfId="0" applyFont="1" applyFill="1"/>
    <xf numFmtId="4" fontId="1" fillId="4" borderId="0" xfId="0" applyNumberFormat="1" applyFont="1" applyFill="1"/>
    <xf numFmtId="2" fontId="1" fillId="4" borderId="0" xfId="0" applyNumberFormat="1" applyFont="1" applyFill="1"/>
    <xf numFmtId="0" fontId="0" fillId="4" borderId="0" xfId="0" applyFill="1"/>
    <xf numFmtId="2" fontId="0" fillId="4" borderId="0" xfId="0" applyNumberFormat="1" applyFill="1"/>
    <xf numFmtId="0" fontId="8" fillId="0" borderId="0" xfId="0" applyFont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0" fontId="0" fillId="0" borderId="0" xfId="0" applyFill="1"/>
    <xf numFmtId="2" fontId="0" fillId="0" borderId="0" xfId="0" applyNumberFormat="1" applyFill="1"/>
    <xf numFmtId="0" fontId="10" fillId="0" borderId="0" xfId="0" applyFont="1"/>
    <xf numFmtId="0" fontId="0" fillId="0" borderId="1" xfId="0" applyBorder="1"/>
    <xf numFmtId="0" fontId="0" fillId="0" borderId="0" xfId="0" applyAlignment="1">
      <alignment horizontal="center"/>
    </xf>
    <xf numFmtId="0" fontId="11" fillId="0" borderId="1" xfId="0" applyFont="1" applyBorder="1"/>
    <xf numFmtId="43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287662</xdr:colOff>
      <xdr:row>43</xdr:row>
      <xdr:rowOff>29658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CCB4BE9-EA69-466B-A16A-68B34A1C0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698862" cy="7763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39977</xdr:colOff>
      <xdr:row>38</xdr:row>
      <xdr:rowOff>181984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DFE17E-A538-40F5-A75C-E40EBE682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451177" cy="72304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420945</xdr:colOff>
      <xdr:row>39</xdr:row>
      <xdr:rowOff>172484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20EB6C-5DCE-4C74-8166-29A4D2F1C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222545" cy="74114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106066</xdr:colOff>
      <xdr:row>29</xdr:row>
      <xdr:rowOff>76909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4B82D2-F497-4F2B-A06B-5622D2659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250066" cy="50775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144171</xdr:colOff>
      <xdr:row>28</xdr:row>
      <xdr:rowOff>86455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554FED-947F-4112-AC5C-D23B19545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288171" cy="52299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20</xdr:col>
      <xdr:colOff>572771</xdr:colOff>
      <xdr:row>28</xdr:row>
      <xdr:rowOff>38823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A17D17-A7DD-4D88-905D-EDAD89ACD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9107171" cy="51823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106917</xdr:colOff>
      <xdr:row>41</xdr:row>
      <xdr:rowOff>29643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0168A9-6AB8-40E1-BC62-D8BC3FC93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346917" cy="764964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145022</xdr:colOff>
      <xdr:row>33</xdr:row>
      <xdr:rowOff>86588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5A0A3C-48D8-4803-8A4E-5C918B433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385022" cy="61825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61"/>
  <sheetViews>
    <sheetView tabSelected="1" topLeftCell="B13" zoomScaleNormal="100" workbookViewId="0">
      <selection activeCell="E26" sqref="E26"/>
    </sheetView>
  </sheetViews>
  <sheetFormatPr defaultRowHeight="15" x14ac:dyDescent="0.25"/>
  <cols>
    <col min="1" max="1" width="4.28515625" customWidth="1"/>
    <col min="2" max="2" width="11.140625" bestFit="1" customWidth="1"/>
    <col min="3" max="3" width="28.42578125" customWidth="1"/>
    <col min="4" max="4" width="18.140625" customWidth="1"/>
    <col min="5" max="5" width="15.42578125" customWidth="1"/>
    <col min="6" max="6" width="14.140625" customWidth="1"/>
    <col min="7" max="7" width="20.7109375" customWidth="1"/>
    <col min="8" max="8" width="13" style="13" customWidth="1"/>
    <col min="9" max="9" width="14.2851562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0.7109375" customWidth="1"/>
    <col min="17" max="17" width="12.28515625" style="13" customWidth="1"/>
    <col min="18" max="18" width="16" customWidth="1"/>
    <col min="19" max="19" width="8.85546875" customWidth="1"/>
  </cols>
  <sheetData>
    <row r="1" spans="1:20" s="1" customFormat="1" ht="45" x14ac:dyDescent="0.25">
      <c r="A1" s="2" t="s">
        <v>0</v>
      </c>
      <c r="B1" s="2" t="s">
        <v>6</v>
      </c>
      <c r="C1" s="2" t="s">
        <v>9</v>
      </c>
      <c r="D1" s="2" t="s">
        <v>10</v>
      </c>
      <c r="E1" s="2" t="s">
        <v>1</v>
      </c>
      <c r="F1" s="6" t="s">
        <v>8</v>
      </c>
      <c r="G1" s="6" t="s">
        <v>11</v>
      </c>
      <c r="H1" s="10" t="s">
        <v>12</v>
      </c>
      <c r="I1" s="2" t="s">
        <v>2</v>
      </c>
      <c r="J1" s="2" t="s">
        <v>3</v>
      </c>
      <c r="N1" s="1" t="s">
        <v>7</v>
      </c>
      <c r="O1" s="1" t="s">
        <v>4</v>
      </c>
      <c r="P1" s="1" t="s">
        <v>5</v>
      </c>
      <c r="Q1" s="16" t="s">
        <v>6</v>
      </c>
      <c r="R1" s="1" t="s">
        <v>1</v>
      </c>
      <c r="S1" s="1" t="s">
        <v>3</v>
      </c>
    </row>
    <row r="2" spans="1:20" s="33" customFormat="1" x14ac:dyDescent="0.25">
      <c r="A2" s="30">
        <f t="shared" ref="A2:A19" si="0">N2</f>
        <v>0</v>
      </c>
      <c r="B2" s="30">
        <f t="shared" ref="B2:B19" si="1">Q2</f>
        <v>250</v>
      </c>
      <c r="C2" s="30">
        <f>B2*1.2</f>
        <v>300</v>
      </c>
      <c r="D2" s="30">
        <f t="shared" ref="D2:D17" si="2">C2*1.2</f>
        <v>360</v>
      </c>
      <c r="E2" s="31">
        <f t="shared" ref="E2:E17" si="3">R2</f>
        <v>4200000</v>
      </c>
      <c r="F2" s="30">
        <f t="shared" ref="F2:F17" si="4">ROUND((E2/B2),0)</f>
        <v>16800</v>
      </c>
      <c r="G2" s="30">
        <f t="shared" ref="G2:G17" si="5">ROUND((E2/C2),0)</f>
        <v>14000</v>
      </c>
      <c r="H2" s="32">
        <f t="shared" ref="H2:H17" si="6">ROUND((E2/D2),0)</f>
        <v>11667</v>
      </c>
      <c r="I2" s="30" t="e">
        <f>#REF!</f>
        <v>#REF!</v>
      </c>
      <c r="J2" s="30">
        <f t="shared" ref="J2:J11" si="7">S2</f>
        <v>0</v>
      </c>
      <c r="O2" s="33">
        <v>0</v>
      </c>
      <c r="P2" s="33">
        <v>300</v>
      </c>
      <c r="Q2" s="34">
        <f t="shared" ref="Q2:Q10" si="8">P2/1.2</f>
        <v>250</v>
      </c>
      <c r="R2" s="33">
        <v>4200000</v>
      </c>
    </row>
    <row r="3" spans="1:20" s="33" customFormat="1" x14ac:dyDescent="0.25">
      <c r="A3" s="30">
        <f t="shared" si="0"/>
        <v>0</v>
      </c>
      <c r="B3" s="30">
        <f t="shared" si="1"/>
        <v>650</v>
      </c>
      <c r="C3" s="30">
        <f t="shared" ref="C3:C19" si="9">B3*1.2</f>
        <v>780</v>
      </c>
      <c r="D3" s="30">
        <f t="shared" si="2"/>
        <v>936</v>
      </c>
      <c r="E3" s="31">
        <f t="shared" si="3"/>
        <v>10500000</v>
      </c>
      <c r="F3" s="30">
        <f t="shared" si="4"/>
        <v>16154</v>
      </c>
      <c r="G3" s="30">
        <f t="shared" si="5"/>
        <v>13462</v>
      </c>
      <c r="H3" s="32">
        <f t="shared" si="6"/>
        <v>11218</v>
      </c>
      <c r="I3" s="30" t="e">
        <f>#REF!</f>
        <v>#REF!</v>
      </c>
      <c r="J3" s="30">
        <f t="shared" si="7"/>
        <v>0</v>
      </c>
      <c r="O3" s="33">
        <v>0</v>
      </c>
      <c r="P3" s="33">
        <f t="shared" ref="P3:P10" si="10">O3/1.2</f>
        <v>0</v>
      </c>
      <c r="Q3" s="34">
        <v>650</v>
      </c>
      <c r="R3" s="33">
        <v>10500000</v>
      </c>
    </row>
    <row r="4" spans="1:20" x14ac:dyDescent="0.25">
      <c r="A4" s="3">
        <f t="shared" si="0"/>
        <v>0</v>
      </c>
      <c r="B4" s="3">
        <f t="shared" si="1"/>
        <v>625</v>
      </c>
      <c r="C4" s="3">
        <f t="shared" si="9"/>
        <v>750</v>
      </c>
      <c r="D4" s="3">
        <f t="shared" si="2"/>
        <v>900</v>
      </c>
      <c r="E4" s="4">
        <f t="shared" si="3"/>
        <v>9900000</v>
      </c>
      <c r="F4" s="7">
        <f t="shared" si="4"/>
        <v>15840</v>
      </c>
      <c r="G4" s="7">
        <f t="shared" si="5"/>
        <v>13200</v>
      </c>
      <c r="H4" s="11">
        <f t="shared" si="6"/>
        <v>11000</v>
      </c>
      <c r="I4" s="3" t="e">
        <f>#REF!</f>
        <v>#REF!</v>
      </c>
      <c r="J4" s="3">
        <f t="shared" si="7"/>
        <v>0</v>
      </c>
      <c r="O4">
        <v>0</v>
      </c>
      <c r="P4">
        <f t="shared" si="10"/>
        <v>0</v>
      </c>
      <c r="Q4" s="13">
        <v>625</v>
      </c>
      <c r="R4">
        <v>9900000</v>
      </c>
    </row>
    <row r="5" spans="1:20" s="33" customFormat="1" x14ac:dyDescent="0.25">
      <c r="A5" s="30">
        <f t="shared" si="0"/>
        <v>0</v>
      </c>
      <c r="B5" s="30">
        <f t="shared" si="1"/>
        <v>388.88888888888891</v>
      </c>
      <c r="C5" s="30">
        <f t="shared" si="9"/>
        <v>466.66666666666669</v>
      </c>
      <c r="D5" s="30">
        <f t="shared" si="2"/>
        <v>560</v>
      </c>
      <c r="E5" s="31">
        <f t="shared" si="3"/>
        <v>6500000</v>
      </c>
      <c r="F5" s="30">
        <f t="shared" si="4"/>
        <v>16714</v>
      </c>
      <c r="G5" s="30">
        <f t="shared" si="5"/>
        <v>13929</v>
      </c>
      <c r="H5" s="32">
        <f t="shared" si="6"/>
        <v>11607</v>
      </c>
      <c r="I5" s="30" t="e">
        <f>#REF!</f>
        <v>#REF!</v>
      </c>
      <c r="J5" s="30">
        <f t="shared" si="7"/>
        <v>0</v>
      </c>
      <c r="O5" s="33">
        <v>560</v>
      </c>
      <c r="P5" s="33">
        <f t="shared" si="10"/>
        <v>466.66666666666669</v>
      </c>
      <c r="Q5" s="34">
        <f t="shared" si="8"/>
        <v>388.88888888888891</v>
      </c>
      <c r="R5" s="33">
        <v>6500000</v>
      </c>
    </row>
    <row r="6" spans="1:20" x14ac:dyDescent="0.25">
      <c r="A6" s="3">
        <f t="shared" si="0"/>
        <v>0</v>
      </c>
      <c r="B6" s="3">
        <f t="shared" si="1"/>
        <v>451.38888888888897</v>
      </c>
      <c r="C6" s="3">
        <f t="shared" si="9"/>
        <v>541.66666666666674</v>
      </c>
      <c r="D6" s="3">
        <f t="shared" si="2"/>
        <v>650.00000000000011</v>
      </c>
      <c r="E6" s="4">
        <f t="shared" si="3"/>
        <v>6500000</v>
      </c>
      <c r="F6" s="7">
        <f t="shared" si="4"/>
        <v>14400</v>
      </c>
      <c r="G6" s="7">
        <f t="shared" si="5"/>
        <v>12000</v>
      </c>
      <c r="H6" s="11">
        <f t="shared" si="6"/>
        <v>10000</v>
      </c>
      <c r="I6" s="3" t="e">
        <f>#REF!</f>
        <v>#REF!</v>
      </c>
      <c r="J6" s="3">
        <f t="shared" si="7"/>
        <v>0</v>
      </c>
      <c r="O6">
        <v>650</v>
      </c>
      <c r="P6">
        <f t="shared" si="10"/>
        <v>541.66666666666674</v>
      </c>
      <c r="Q6" s="13">
        <f t="shared" si="8"/>
        <v>451.38888888888897</v>
      </c>
      <c r="R6">
        <v>6500000</v>
      </c>
    </row>
    <row r="7" spans="1:20" s="27" customFormat="1" x14ac:dyDescent="0.25">
      <c r="A7" s="24">
        <f t="shared" si="0"/>
        <v>0</v>
      </c>
      <c r="B7" s="24">
        <f t="shared" si="1"/>
        <v>298.61111111111114</v>
      </c>
      <c r="C7" s="24">
        <f t="shared" si="9"/>
        <v>358.33333333333337</v>
      </c>
      <c r="D7" s="24">
        <f t="shared" si="2"/>
        <v>430.00000000000006</v>
      </c>
      <c r="E7" s="25">
        <f t="shared" si="3"/>
        <v>6100000</v>
      </c>
      <c r="F7" s="24">
        <f t="shared" si="4"/>
        <v>20428</v>
      </c>
      <c r="G7" s="24">
        <f t="shared" si="5"/>
        <v>17023</v>
      </c>
      <c r="H7" s="26">
        <f t="shared" si="6"/>
        <v>14186</v>
      </c>
      <c r="I7" s="24" t="e">
        <f>#REF!</f>
        <v>#REF!</v>
      </c>
      <c r="J7" s="24">
        <f t="shared" si="7"/>
        <v>0</v>
      </c>
      <c r="O7" s="27">
        <v>430</v>
      </c>
      <c r="P7" s="27">
        <f t="shared" si="10"/>
        <v>358.33333333333337</v>
      </c>
      <c r="Q7" s="28">
        <f t="shared" si="8"/>
        <v>298.61111111111114</v>
      </c>
      <c r="R7" s="27">
        <v>6100000</v>
      </c>
    </row>
    <row r="8" spans="1:20" s="27" customFormat="1" x14ac:dyDescent="0.25">
      <c r="A8" s="24">
        <f t="shared" si="0"/>
        <v>0</v>
      </c>
      <c r="B8" s="24">
        <f t="shared" si="1"/>
        <v>541.66666666666674</v>
      </c>
      <c r="C8" s="24">
        <f t="shared" si="9"/>
        <v>650.00000000000011</v>
      </c>
      <c r="D8" s="24">
        <f t="shared" si="2"/>
        <v>780.00000000000011</v>
      </c>
      <c r="E8" s="25">
        <f t="shared" si="3"/>
        <v>11500000</v>
      </c>
      <c r="F8" s="24">
        <f t="shared" si="4"/>
        <v>21231</v>
      </c>
      <c r="G8" s="24">
        <f t="shared" si="5"/>
        <v>17692</v>
      </c>
      <c r="H8" s="26">
        <f t="shared" si="6"/>
        <v>14744</v>
      </c>
      <c r="I8" s="24" t="e">
        <f>#REF!</f>
        <v>#REF!</v>
      </c>
      <c r="J8" s="24">
        <f t="shared" si="7"/>
        <v>0</v>
      </c>
      <c r="O8" s="27">
        <v>0</v>
      </c>
      <c r="P8" s="27">
        <v>650</v>
      </c>
      <c r="Q8" s="28">
        <f t="shared" si="8"/>
        <v>541.66666666666674</v>
      </c>
      <c r="R8" s="27">
        <v>11500000</v>
      </c>
    </row>
    <row r="9" spans="1:20" s="27" customFormat="1" x14ac:dyDescent="0.25">
      <c r="A9" s="24">
        <f t="shared" si="0"/>
        <v>0</v>
      </c>
      <c r="B9" s="24">
        <f t="shared" si="1"/>
        <v>1890</v>
      </c>
      <c r="C9" s="24">
        <f t="shared" si="9"/>
        <v>2268</v>
      </c>
      <c r="D9" s="24">
        <f t="shared" si="2"/>
        <v>2721.6</v>
      </c>
      <c r="E9" s="25">
        <f t="shared" si="3"/>
        <v>40000000</v>
      </c>
      <c r="F9" s="24">
        <f t="shared" si="4"/>
        <v>21164</v>
      </c>
      <c r="G9" s="24">
        <f t="shared" si="5"/>
        <v>17637</v>
      </c>
      <c r="H9" s="26">
        <f t="shared" si="6"/>
        <v>14697</v>
      </c>
      <c r="I9" s="24" t="e">
        <f>#REF!</f>
        <v>#REF!</v>
      </c>
      <c r="J9" s="24">
        <f t="shared" si="7"/>
        <v>0</v>
      </c>
      <c r="O9" s="27">
        <v>0</v>
      </c>
      <c r="P9" s="27">
        <v>2268</v>
      </c>
      <c r="Q9" s="28">
        <f t="shared" si="8"/>
        <v>1890</v>
      </c>
      <c r="R9" s="27">
        <v>40000000</v>
      </c>
    </row>
    <row r="10" spans="1:20" x14ac:dyDescent="0.25">
      <c r="A10" s="3">
        <f t="shared" si="0"/>
        <v>0</v>
      </c>
      <c r="B10" s="3">
        <f t="shared" si="1"/>
        <v>0</v>
      </c>
      <c r="C10" s="3">
        <f t="shared" si="9"/>
        <v>0</v>
      </c>
      <c r="D10" s="3">
        <f t="shared" si="2"/>
        <v>0</v>
      </c>
      <c r="E10" s="4">
        <f t="shared" si="3"/>
        <v>0</v>
      </c>
      <c r="F10" s="7" t="e">
        <f t="shared" si="4"/>
        <v>#DIV/0!</v>
      </c>
      <c r="G10" s="7" t="e">
        <f t="shared" si="5"/>
        <v>#DIV/0!</v>
      </c>
      <c r="H10" s="11" t="e">
        <f t="shared" si="6"/>
        <v>#DIV/0!</v>
      </c>
      <c r="I10" s="3" t="e">
        <f>#REF!</f>
        <v>#REF!</v>
      </c>
      <c r="J10" s="3">
        <f t="shared" si="7"/>
        <v>0</v>
      </c>
      <c r="O10">
        <v>0</v>
      </c>
      <c r="P10">
        <f t="shared" si="10"/>
        <v>0</v>
      </c>
      <c r="Q10" s="13">
        <f t="shared" si="8"/>
        <v>0</v>
      </c>
    </row>
    <row r="11" spans="1:20" x14ac:dyDescent="0.25">
      <c r="A11" s="3">
        <f t="shared" si="0"/>
        <v>0</v>
      </c>
      <c r="B11" s="3">
        <f t="shared" si="1"/>
        <v>0</v>
      </c>
      <c r="C11" s="3">
        <f t="shared" si="9"/>
        <v>0</v>
      </c>
      <c r="D11" s="3">
        <f t="shared" si="2"/>
        <v>0</v>
      </c>
      <c r="E11" s="4">
        <f t="shared" si="3"/>
        <v>0</v>
      </c>
      <c r="F11" s="7" t="e">
        <f t="shared" si="4"/>
        <v>#DIV/0!</v>
      </c>
      <c r="G11" s="7" t="e">
        <f t="shared" si="5"/>
        <v>#DIV/0!</v>
      </c>
      <c r="H11" s="11" t="e">
        <f t="shared" si="6"/>
        <v>#DIV/0!</v>
      </c>
      <c r="I11" s="3" t="e">
        <f>#REF!</f>
        <v>#REF!</v>
      </c>
      <c r="J11" s="3">
        <f t="shared" si="7"/>
        <v>0</v>
      </c>
      <c r="O11">
        <v>0</v>
      </c>
      <c r="P11">
        <f t="shared" ref="P11" si="11">O11/1.2</f>
        <v>0</v>
      </c>
      <c r="Q11" s="13">
        <f t="shared" ref="Q11" si="12">P11/1.2</f>
        <v>0</v>
      </c>
    </row>
    <row r="12" spans="1:20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</row>
    <row r="13" spans="1:20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</row>
    <row r="14" spans="1:20" ht="21" x14ac:dyDescent="0.3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5" t="s">
        <v>37</v>
      </c>
      <c r="P14" s="3"/>
      <c r="Q14" s="3"/>
    </row>
    <row r="15" spans="1:20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</row>
    <row r="16" spans="1:20" s="33" customFormat="1" x14ac:dyDescent="0.25">
      <c r="A16" s="30">
        <f t="shared" si="0"/>
        <v>0</v>
      </c>
      <c r="B16" s="30">
        <f t="shared" si="1"/>
        <v>0</v>
      </c>
      <c r="C16" s="30">
        <f t="shared" si="9"/>
        <v>0</v>
      </c>
      <c r="D16" s="30">
        <f t="shared" si="2"/>
        <v>0</v>
      </c>
      <c r="E16" s="31">
        <f t="shared" si="3"/>
        <v>0</v>
      </c>
      <c r="F16" s="30" t="e">
        <f t="shared" si="4"/>
        <v>#DIV/0!</v>
      </c>
      <c r="G16" s="30" t="e">
        <f t="shared" si="5"/>
        <v>#DIV/0!</v>
      </c>
      <c r="H16" s="32" t="e">
        <f t="shared" si="6"/>
        <v>#DIV/0!</v>
      </c>
      <c r="I16" s="30" t="e">
        <f>#REF!</f>
        <v>#REF!</v>
      </c>
      <c r="J16" s="3">
        <f t="shared" ref="J16:J19" si="13">S16</f>
        <v>0</v>
      </c>
      <c r="K16"/>
      <c r="L16"/>
      <c r="M16"/>
      <c r="N16"/>
      <c r="O16">
        <v>0</v>
      </c>
      <c r="P16">
        <f t="shared" ref="P16:P19" si="14">O16/1.2</f>
        <v>0</v>
      </c>
      <c r="Q16" s="13">
        <f t="shared" ref="Q16:Q19" si="15">P16/1.2</f>
        <v>0</v>
      </c>
      <c r="R16"/>
      <c r="S16"/>
      <c r="T16"/>
    </row>
    <row r="17" spans="1:26" x14ac:dyDescent="0.25">
      <c r="A17" s="3">
        <f t="shared" si="0"/>
        <v>0</v>
      </c>
      <c r="B17" s="3">
        <f t="shared" si="1"/>
        <v>0</v>
      </c>
      <c r="C17" s="3">
        <f t="shared" si="9"/>
        <v>0</v>
      </c>
      <c r="D17" s="3">
        <f t="shared" si="2"/>
        <v>0</v>
      </c>
      <c r="E17" s="4">
        <f t="shared" si="3"/>
        <v>0</v>
      </c>
      <c r="F17" s="7" t="e">
        <f t="shared" si="4"/>
        <v>#DIV/0!</v>
      </c>
      <c r="G17" s="7" t="e">
        <f t="shared" si="5"/>
        <v>#DIV/0!</v>
      </c>
      <c r="H17" s="11" t="e">
        <f t="shared" si="6"/>
        <v>#DIV/0!</v>
      </c>
      <c r="I17" s="3" t="e">
        <f>#REF!</f>
        <v>#REF!</v>
      </c>
      <c r="J17" s="3">
        <f t="shared" si="13"/>
        <v>0</v>
      </c>
      <c r="O17">
        <v>0</v>
      </c>
      <c r="P17">
        <f t="shared" si="14"/>
        <v>0</v>
      </c>
      <c r="Q17" s="13">
        <f t="shared" si="15"/>
        <v>0</v>
      </c>
    </row>
    <row r="18" spans="1:26" x14ac:dyDescent="0.25">
      <c r="A18" s="3">
        <f t="shared" si="0"/>
        <v>0</v>
      </c>
      <c r="B18" s="3">
        <f t="shared" si="1"/>
        <v>0</v>
      </c>
      <c r="C18" s="3">
        <f t="shared" si="9"/>
        <v>0</v>
      </c>
      <c r="D18" s="3">
        <f t="shared" ref="D18:D19" si="16">C18*1.2</f>
        <v>0</v>
      </c>
      <c r="E18" s="4">
        <f t="shared" ref="E18:E19" si="17">R18</f>
        <v>0</v>
      </c>
      <c r="F18" s="7" t="e">
        <f t="shared" ref="F18:F19" si="18">ROUND((E18/B18),0)</f>
        <v>#DIV/0!</v>
      </c>
      <c r="G18" s="7" t="e">
        <f t="shared" ref="G18:G19" si="19">ROUND((E18/C18),0)</f>
        <v>#DIV/0!</v>
      </c>
      <c r="H18" s="12" t="e">
        <f t="shared" ref="H18:H19" si="20">ROUND((E18/D18),0)</f>
        <v>#DIV/0!</v>
      </c>
      <c r="I18" s="3" t="e">
        <f>#REF!</f>
        <v>#REF!</v>
      </c>
      <c r="J18" s="3">
        <f t="shared" si="13"/>
        <v>0</v>
      </c>
      <c r="O18">
        <v>0</v>
      </c>
      <c r="P18">
        <f t="shared" si="14"/>
        <v>0</v>
      </c>
      <c r="Q18" s="13">
        <f t="shared" si="15"/>
        <v>0</v>
      </c>
    </row>
    <row r="19" spans="1:26" s="33" customFormat="1" x14ac:dyDescent="0.25">
      <c r="A19" s="30">
        <f t="shared" si="0"/>
        <v>0</v>
      </c>
      <c r="B19" s="30">
        <f t="shared" si="1"/>
        <v>0</v>
      </c>
      <c r="C19" s="30">
        <f t="shared" si="9"/>
        <v>0</v>
      </c>
      <c r="D19" s="30">
        <f t="shared" si="16"/>
        <v>0</v>
      </c>
      <c r="E19" s="31">
        <f t="shared" si="17"/>
        <v>0</v>
      </c>
      <c r="F19" s="30" t="e">
        <f t="shared" si="18"/>
        <v>#DIV/0!</v>
      </c>
      <c r="G19" s="30" t="e">
        <f t="shared" si="19"/>
        <v>#DIV/0!</v>
      </c>
      <c r="H19" s="32" t="e">
        <f t="shared" si="20"/>
        <v>#DIV/0!</v>
      </c>
      <c r="I19" s="30" t="e">
        <f>#REF!</f>
        <v>#REF!</v>
      </c>
      <c r="J19" s="3">
        <f t="shared" si="13"/>
        <v>0</v>
      </c>
      <c r="K19"/>
      <c r="L19"/>
      <c r="M19"/>
      <c r="N19"/>
      <c r="O19">
        <v>0</v>
      </c>
      <c r="P19">
        <f t="shared" si="14"/>
        <v>0</v>
      </c>
      <c r="Q19" s="13">
        <f t="shared" si="15"/>
        <v>0</v>
      </c>
      <c r="R19"/>
      <c r="S19"/>
      <c r="T19"/>
    </row>
    <row r="22" spans="1:26" ht="16.5" x14ac:dyDescent="0.3">
      <c r="C22" s="18" t="s">
        <v>17</v>
      </c>
      <c r="D22" s="18"/>
      <c r="E22" s="18"/>
      <c r="G22" s="29" t="s">
        <v>36</v>
      </c>
      <c r="H22" s="29"/>
      <c r="I22" s="29"/>
      <c r="J22" s="29"/>
      <c r="K22" s="29"/>
      <c r="L22" s="29"/>
      <c r="M22" s="29"/>
      <c r="N22" s="29"/>
      <c r="O22" s="29"/>
      <c r="Q22"/>
      <c r="W22" s="36"/>
    </row>
    <row r="23" spans="1:26" ht="16.5" x14ac:dyDescent="0.3">
      <c r="C23" s="18" t="s">
        <v>18</v>
      </c>
      <c r="D23" s="18">
        <v>2023</v>
      </c>
      <c r="E23" s="18"/>
      <c r="H23" s="29" t="s">
        <v>35</v>
      </c>
      <c r="I23" s="29"/>
    </row>
    <row r="24" spans="1:26" ht="20.25" customHeight="1" x14ac:dyDescent="0.3">
      <c r="C24" s="18" t="s">
        <v>19</v>
      </c>
      <c r="D24" s="19">
        <v>2015</v>
      </c>
      <c r="E24" s="18"/>
      <c r="G24" s="5" t="s">
        <v>15</v>
      </c>
      <c r="H24" s="14" t="s">
        <v>46</v>
      </c>
      <c r="I24" s="14"/>
      <c r="J24" s="5"/>
      <c r="K24" s="5"/>
      <c r="L24" s="5"/>
      <c r="M24" s="5"/>
      <c r="N24" s="5"/>
      <c r="O24" s="5"/>
      <c r="P24" s="5"/>
      <c r="Q24" s="5"/>
      <c r="S24" s="8"/>
      <c r="T24" s="8"/>
      <c r="U24" s="8"/>
      <c r="V24" s="8"/>
      <c r="W24" s="8"/>
      <c r="X24" s="8"/>
      <c r="Y24" s="8"/>
      <c r="Z24" s="8"/>
    </row>
    <row r="25" spans="1:26" ht="16.5" x14ac:dyDescent="0.3">
      <c r="C25" s="18" t="s">
        <v>20</v>
      </c>
      <c r="D25" s="18">
        <f>D23-D24</f>
        <v>8</v>
      </c>
      <c r="E25" s="18"/>
      <c r="Q25"/>
      <c r="S25" s="8"/>
      <c r="T25" s="8"/>
      <c r="U25" s="8"/>
      <c r="V25" s="8"/>
      <c r="W25" s="8"/>
      <c r="X25" s="8"/>
      <c r="Y25" s="8"/>
      <c r="Z25" s="8"/>
    </row>
    <row r="26" spans="1:26" ht="16.5" x14ac:dyDescent="0.3">
      <c r="C26" s="18"/>
      <c r="D26" s="18">
        <f>D25-60</f>
        <v>-52</v>
      </c>
      <c r="E26" s="18"/>
      <c r="H26"/>
      <c r="I26" s="13"/>
      <c r="Q26"/>
      <c r="S26" s="8"/>
      <c r="T26" s="8"/>
      <c r="U26" s="8"/>
      <c r="V26" s="8"/>
      <c r="W26" s="8"/>
      <c r="X26" s="8"/>
      <c r="Y26" s="8"/>
      <c r="Z26" s="8"/>
    </row>
    <row r="27" spans="1:26" ht="16.5" x14ac:dyDescent="0.3">
      <c r="C27" s="18" t="s">
        <v>21</v>
      </c>
      <c r="D27" s="20">
        <f>2800*1352</f>
        <v>3785600</v>
      </c>
      <c r="E27" s="20"/>
      <c r="H27" t="s">
        <v>32</v>
      </c>
      <c r="I27" s="13"/>
      <c r="P27" t="s">
        <v>14</v>
      </c>
      <c r="Q27"/>
      <c r="S27" s="8"/>
      <c r="T27" s="8"/>
      <c r="U27" s="8"/>
      <c r="V27" s="8"/>
      <c r="W27" s="8"/>
      <c r="X27" s="8"/>
      <c r="Y27" s="8"/>
      <c r="Z27" s="8"/>
    </row>
    <row r="28" spans="1:26" ht="16.5" x14ac:dyDescent="0.3">
      <c r="C28" s="18" t="s">
        <v>22</v>
      </c>
      <c r="D28" s="18"/>
      <c r="E28" s="18"/>
      <c r="F28" s="15"/>
      <c r="H28" t="s">
        <v>16</v>
      </c>
      <c r="I28" s="13">
        <f>54.86*10.764</f>
        <v>590.51303999999993</v>
      </c>
      <c r="P28" t="s">
        <v>13</v>
      </c>
      <c r="Q28"/>
      <c r="S28" s="8"/>
      <c r="T28" s="8"/>
      <c r="U28" s="8"/>
      <c r="V28" s="8"/>
      <c r="W28" s="8"/>
      <c r="X28" s="8"/>
      <c r="Y28" s="8"/>
      <c r="Z28" s="8"/>
    </row>
    <row r="29" spans="1:26" ht="16.5" x14ac:dyDescent="0.3">
      <c r="C29" s="18"/>
      <c r="D29" s="18"/>
      <c r="E29" s="18"/>
      <c r="H29" t="s">
        <v>33</v>
      </c>
      <c r="I29" s="13">
        <f>I28*I27</f>
        <v>0</v>
      </c>
      <c r="S29" s="8"/>
      <c r="T29" s="8"/>
      <c r="U29" s="8"/>
      <c r="V29" s="8"/>
      <c r="W29" s="8"/>
      <c r="X29" s="8"/>
      <c r="Y29" s="8"/>
      <c r="Z29" s="8"/>
    </row>
    <row r="30" spans="1:26" ht="16.5" x14ac:dyDescent="0.3">
      <c r="C30" s="18" t="s">
        <v>23</v>
      </c>
      <c r="D30" s="18">
        <v>0</v>
      </c>
      <c r="E30" s="18"/>
      <c r="S30" s="8"/>
      <c r="T30" s="8"/>
      <c r="U30" s="8"/>
      <c r="V30" s="8"/>
      <c r="W30" s="8"/>
      <c r="X30" s="8"/>
      <c r="Y30" s="8"/>
      <c r="Z30" s="8"/>
    </row>
    <row r="31" spans="1:26" ht="16.5" x14ac:dyDescent="0.3">
      <c r="C31" s="18" t="s">
        <v>24</v>
      </c>
      <c r="D31" s="18">
        <f>(100-10)*8/60</f>
        <v>12</v>
      </c>
      <c r="E31" s="18"/>
      <c r="S31" s="8"/>
      <c r="T31" s="8"/>
      <c r="U31" s="8"/>
      <c r="V31" s="8"/>
      <c r="W31" s="8"/>
      <c r="X31" s="8"/>
      <c r="Y31" s="8"/>
      <c r="Z31" s="8"/>
    </row>
    <row r="32" spans="1:26" ht="16.5" x14ac:dyDescent="0.3">
      <c r="C32" s="18"/>
      <c r="D32" s="21">
        <f>D31%</f>
        <v>0.12</v>
      </c>
      <c r="E32" s="21"/>
      <c r="O32" s="5"/>
      <c r="S32" s="8"/>
      <c r="T32" s="8"/>
      <c r="U32" s="8"/>
      <c r="V32" s="8"/>
      <c r="W32" s="8"/>
      <c r="X32" s="8"/>
      <c r="Y32" s="8"/>
      <c r="Z32" s="8"/>
    </row>
    <row r="33" spans="3:26" ht="16.5" x14ac:dyDescent="0.3">
      <c r="C33" s="18" t="s">
        <v>25</v>
      </c>
      <c r="D33" s="20">
        <f>ROUND((D27*D32),0)</f>
        <v>454272</v>
      </c>
      <c r="E33" s="20"/>
      <c r="S33" s="8"/>
      <c r="T33" s="8"/>
      <c r="U33" s="8"/>
      <c r="V33" s="8"/>
      <c r="W33" s="8"/>
      <c r="X33" s="8"/>
      <c r="Y33" s="8"/>
      <c r="Z33" s="8"/>
    </row>
    <row r="34" spans="3:26" ht="16.5" x14ac:dyDescent="0.3">
      <c r="C34" s="38" t="s">
        <v>43</v>
      </c>
      <c r="D34" s="20">
        <v>1127</v>
      </c>
      <c r="E34" s="22" t="s">
        <v>44</v>
      </c>
      <c r="I34" s="37" t="s">
        <v>40</v>
      </c>
      <c r="S34" s="8"/>
      <c r="T34" s="8"/>
      <c r="U34" s="8"/>
      <c r="V34" s="8"/>
      <c r="W34" s="8"/>
      <c r="X34" s="8"/>
      <c r="Y34" s="8"/>
      <c r="Z34" s="8"/>
    </row>
    <row r="35" spans="3:26" ht="16.5" x14ac:dyDescent="0.3">
      <c r="C35" s="18" t="s">
        <v>26</v>
      </c>
      <c r="D35" s="18">
        <v>18500</v>
      </c>
      <c r="E35" s="18"/>
      <c r="H35" s="13" t="s">
        <v>38</v>
      </c>
      <c r="I35">
        <v>1127</v>
      </c>
      <c r="P35" s="14" t="s">
        <v>34</v>
      </c>
      <c r="Q35" s="5">
        <v>14500000</v>
      </c>
      <c r="R35" s="5" t="s">
        <v>41</v>
      </c>
      <c r="S35" s="5"/>
      <c r="T35" s="5"/>
      <c r="U35" s="5"/>
      <c r="V35" s="5"/>
      <c r="W35" s="8"/>
      <c r="X35" s="8"/>
      <c r="Y35" s="8"/>
      <c r="Z35" s="8"/>
    </row>
    <row r="36" spans="3:26" ht="16.5" x14ac:dyDescent="0.3">
      <c r="C36" s="18" t="s">
        <v>27</v>
      </c>
      <c r="D36" s="20">
        <f>D35*D34</f>
        <v>20849500</v>
      </c>
      <c r="E36" s="20"/>
      <c r="H36" s="13" t="s">
        <v>39</v>
      </c>
      <c r="I36">
        <v>1116</v>
      </c>
      <c r="P36" s="14" t="s">
        <v>34</v>
      </c>
      <c r="Q36" s="5">
        <v>15500000</v>
      </c>
      <c r="R36" s="5" t="s">
        <v>42</v>
      </c>
      <c r="S36" s="8"/>
      <c r="T36" s="8"/>
      <c r="U36" s="8"/>
      <c r="V36" s="8"/>
      <c r="W36" s="8"/>
      <c r="X36" s="8"/>
      <c r="Y36" s="8"/>
      <c r="Z36" s="8"/>
    </row>
    <row r="37" spans="3:26" ht="16.5" x14ac:dyDescent="0.3">
      <c r="C37" s="19" t="s">
        <v>28</v>
      </c>
      <c r="D37" s="22">
        <f>D36-D33</f>
        <v>20395228</v>
      </c>
      <c r="E37" s="23"/>
      <c r="S37" s="8"/>
      <c r="T37" s="8"/>
      <c r="U37" s="8"/>
      <c r="V37" s="8"/>
      <c r="W37" s="8"/>
      <c r="X37" s="8"/>
      <c r="Y37" s="8"/>
      <c r="Z37" s="8"/>
    </row>
    <row r="38" spans="3:26" ht="16.5" x14ac:dyDescent="0.3">
      <c r="C38" s="19" t="s">
        <v>29</v>
      </c>
      <c r="D38" s="22">
        <f>D37*0.9</f>
        <v>18355705.199999999</v>
      </c>
      <c r="E38" s="23"/>
      <c r="S38" s="8"/>
      <c r="T38" s="8"/>
      <c r="U38" s="8"/>
      <c r="V38" s="8"/>
      <c r="W38" s="8"/>
      <c r="X38" s="8"/>
      <c r="Y38" s="8"/>
      <c r="Z38" s="8"/>
    </row>
    <row r="39" spans="3:26" ht="16.5" x14ac:dyDescent="0.3">
      <c r="C39" s="19" t="s">
        <v>30</v>
      </c>
      <c r="D39" s="22">
        <f>D37*0.8</f>
        <v>16316182.4</v>
      </c>
      <c r="E39" s="23"/>
      <c r="S39" s="8"/>
      <c r="T39" s="9"/>
      <c r="U39" s="8"/>
      <c r="V39" s="8"/>
      <c r="W39" s="8"/>
      <c r="X39" s="8"/>
      <c r="Y39" s="8"/>
      <c r="Z39" s="8"/>
    </row>
    <row r="40" spans="3:26" ht="16.5" x14ac:dyDescent="0.3">
      <c r="C40" s="19" t="s">
        <v>31</v>
      </c>
      <c r="D40" s="22">
        <f>D37*0.025/12</f>
        <v>42490.058333333334</v>
      </c>
      <c r="E40" s="23"/>
      <c r="S40" s="9"/>
      <c r="T40" s="8"/>
      <c r="U40" s="8"/>
      <c r="V40" s="8"/>
      <c r="W40" s="8"/>
      <c r="X40" s="8"/>
      <c r="Y40" s="8"/>
      <c r="Z40" s="8"/>
    </row>
    <row r="41" spans="3:26" x14ac:dyDescent="0.25">
      <c r="S41" s="8"/>
      <c r="T41" s="8"/>
      <c r="U41" s="8"/>
      <c r="V41" s="8"/>
      <c r="W41" s="8"/>
      <c r="X41" s="8"/>
      <c r="Y41" s="8"/>
      <c r="Z41" s="8"/>
    </row>
    <row r="42" spans="3:26" x14ac:dyDescent="0.25">
      <c r="O42" s="8"/>
      <c r="P42" s="8"/>
      <c r="Q42" s="17"/>
      <c r="R42" s="8"/>
      <c r="S42" s="8"/>
      <c r="T42" s="8"/>
      <c r="U42" s="8"/>
      <c r="V42" s="8"/>
      <c r="W42" s="8"/>
      <c r="X42" s="8"/>
      <c r="Y42" s="8"/>
      <c r="Z42" s="8"/>
    </row>
    <row r="43" spans="3:26" ht="16.5" x14ac:dyDescent="0.3">
      <c r="C43" s="18" t="s">
        <v>17</v>
      </c>
      <c r="D43" s="18"/>
      <c r="E43" s="18"/>
    </row>
    <row r="44" spans="3:26" ht="16.5" x14ac:dyDescent="0.3">
      <c r="C44" s="18" t="s">
        <v>18</v>
      </c>
      <c r="D44" s="18">
        <v>2023</v>
      </c>
      <c r="E44" s="18"/>
    </row>
    <row r="45" spans="3:26" ht="16.5" x14ac:dyDescent="0.3">
      <c r="C45" s="18" t="s">
        <v>19</v>
      </c>
      <c r="D45" s="19">
        <v>2015</v>
      </c>
      <c r="E45" s="18"/>
    </row>
    <row r="46" spans="3:26" ht="16.5" x14ac:dyDescent="0.3">
      <c r="C46" s="18" t="s">
        <v>20</v>
      </c>
      <c r="D46" s="18">
        <f>D44-D45</f>
        <v>8</v>
      </c>
      <c r="E46" s="18"/>
    </row>
    <row r="47" spans="3:26" ht="16.5" x14ac:dyDescent="0.3">
      <c r="C47" s="18"/>
      <c r="D47" s="18">
        <f>D46-60</f>
        <v>-52</v>
      </c>
      <c r="E47" s="18"/>
      <c r="I47" s="39"/>
    </row>
    <row r="48" spans="3:26" ht="16.5" x14ac:dyDescent="0.3">
      <c r="C48" s="18" t="s">
        <v>21</v>
      </c>
      <c r="D48" s="20">
        <f>2800*1339</f>
        <v>3749200</v>
      </c>
      <c r="E48" s="20"/>
    </row>
    <row r="49" spans="3:9" ht="16.5" x14ac:dyDescent="0.3">
      <c r="C49" s="18" t="s">
        <v>22</v>
      </c>
      <c r="D49" s="18"/>
      <c r="E49" s="18"/>
    </row>
    <row r="50" spans="3:9" ht="16.5" x14ac:dyDescent="0.3">
      <c r="C50" s="18"/>
      <c r="D50" s="18"/>
      <c r="E50" s="18"/>
    </row>
    <row r="51" spans="3:9" ht="16.5" x14ac:dyDescent="0.3">
      <c r="C51" s="18" t="s">
        <v>23</v>
      </c>
      <c r="D51" s="18">
        <v>0</v>
      </c>
      <c r="E51" s="18"/>
    </row>
    <row r="52" spans="3:9" ht="16.5" x14ac:dyDescent="0.3">
      <c r="C52" s="18" t="s">
        <v>24</v>
      </c>
      <c r="D52" s="18">
        <f>(100-10)*8/60</f>
        <v>12</v>
      </c>
      <c r="E52" s="18"/>
    </row>
    <row r="53" spans="3:9" ht="16.5" x14ac:dyDescent="0.3">
      <c r="C53" s="18"/>
      <c r="D53" s="21">
        <f>D52%</f>
        <v>0.12</v>
      </c>
      <c r="E53" s="21"/>
    </row>
    <row r="54" spans="3:9" ht="16.5" x14ac:dyDescent="0.3">
      <c r="C54" s="18" t="s">
        <v>25</v>
      </c>
      <c r="D54" s="20">
        <f>ROUND((D48*D53),0)</f>
        <v>449904</v>
      </c>
      <c r="E54" s="20"/>
    </row>
    <row r="55" spans="3:9" ht="16.5" x14ac:dyDescent="0.3">
      <c r="C55" s="38" t="s">
        <v>45</v>
      </c>
      <c r="D55" s="20">
        <v>1127</v>
      </c>
      <c r="E55" s="22" t="s">
        <v>44</v>
      </c>
    </row>
    <row r="56" spans="3:9" ht="16.5" x14ac:dyDescent="0.3">
      <c r="C56" s="18" t="s">
        <v>26</v>
      </c>
      <c r="D56" s="18">
        <v>18500</v>
      </c>
      <c r="E56" s="18"/>
    </row>
    <row r="57" spans="3:9" ht="16.5" x14ac:dyDescent="0.3">
      <c r="C57" s="18" t="s">
        <v>27</v>
      </c>
      <c r="D57" s="20">
        <f>D56*D55</f>
        <v>20849500</v>
      </c>
      <c r="E57" s="20"/>
    </row>
    <row r="58" spans="3:9" ht="16.5" x14ac:dyDescent="0.3">
      <c r="C58" s="19" t="s">
        <v>28</v>
      </c>
      <c r="D58" s="22">
        <f>D57-D54</f>
        <v>20399596</v>
      </c>
      <c r="E58" s="23"/>
      <c r="I58" s="39"/>
    </row>
    <row r="59" spans="3:9" ht="16.5" x14ac:dyDescent="0.3">
      <c r="C59" s="19" t="s">
        <v>29</v>
      </c>
      <c r="D59" s="22">
        <f>D58*0.9</f>
        <v>18359636.400000002</v>
      </c>
      <c r="E59" s="23"/>
    </row>
    <row r="60" spans="3:9" ht="16.5" x14ac:dyDescent="0.3">
      <c r="C60" s="19" t="s">
        <v>30</v>
      </c>
      <c r="D60" s="22">
        <f>D58*0.8</f>
        <v>16319676.800000001</v>
      </c>
      <c r="E60" s="23"/>
    </row>
    <row r="61" spans="3:9" ht="16.5" x14ac:dyDescent="0.3">
      <c r="C61" s="19" t="s">
        <v>31</v>
      </c>
      <c r="D61" s="22">
        <f>D58*0.025/12</f>
        <v>42499.158333333333</v>
      </c>
      <c r="E61" s="23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2" sqref="G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DESK28</cp:lastModifiedBy>
  <cp:lastPrinted>2019-11-05T06:14:02Z</cp:lastPrinted>
  <dcterms:created xsi:type="dcterms:W3CDTF">2018-02-17T10:36:41Z</dcterms:created>
  <dcterms:modified xsi:type="dcterms:W3CDTF">2023-11-09T09:10:49Z</dcterms:modified>
</cp:coreProperties>
</file>