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FCF909A2-A969-4A23-A3DA-DC45302FA13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50" i="4" l="1"/>
  <c r="Q19" i="4" l="1"/>
  <c r="Q18" i="4"/>
  <c r="Q17" i="4"/>
  <c r="P12" i="4"/>
  <c r="Q12" i="4" s="1"/>
  <c r="P11" i="4"/>
  <c r="Q11" i="4" s="1"/>
  <c r="Q10" i="4"/>
  <c r="P10" i="4"/>
  <c r="P9" i="4"/>
  <c r="Q9" i="4" s="1"/>
  <c r="Q8" i="4"/>
  <c r="P8" i="4"/>
  <c r="Q7" i="4"/>
  <c r="Q6" i="4"/>
  <c r="Q5" i="4"/>
  <c r="Q4" i="4"/>
  <c r="S32" i="4"/>
  <c r="P19" i="4" l="1"/>
  <c r="P18" i="4"/>
  <c r="P17" i="4"/>
  <c r="Q16" i="4"/>
  <c r="S35" i="4" l="1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G11" i="4" l="1"/>
  <c r="H12" i="4"/>
  <c r="H11" i="4"/>
  <c r="H10" i="4"/>
  <c r="G10" i="4"/>
  <c r="G12" i="4"/>
  <c r="F10" i="4"/>
  <c r="F11" i="4"/>
  <c r="F12" i="4"/>
  <c r="P20" i="4" l="1"/>
  <c r="Q20" i="4" s="1"/>
  <c r="S33" i="4" l="1"/>
  <c r="S31" i="4"/>
  <c r="S30" i="4"/>
  <c r="S39" i="4" s="1"/>
  <c r="S36" i="4" l="1"/>
  <c r="S37" i="4" s="1"/>
  <c r="S38" i="4" s="1"/>
  <c r="S41" i="4" s="1"/>
  <c r="S44" i="4" l="1"/>
  <c r="S52" i="4" s="1"/>
  <c r="S46" i="4" l="1"/>
  <c r="S48" i="4" s="1"/>
  <c r="S47" i="4" l="1"/>
  <c r="B20" i="4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<sst xmlns="http://schemas.openxmlformats.org/spreadsheetml/2006/main" count="46" uniqueCount="41">
  <si>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</si>
  <si>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</si>
  <si>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</si>
  <si>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</si>
  <si>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</si>
  <si>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</si>
  <si>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</si>
  <si>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</si>
  <si>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</si>
  <si>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</si>
  <si>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</si>
  <si>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</si>
  <si>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</si>
  <si>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</si>
  <si>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</si>
  <si>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</si>
  <si>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</si>
  <si>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</si>
  <si>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</si>
  <si>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</si>
  <si>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</si>
  <si>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</si>
  <si>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</si>
  <si>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</si>
  <si>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</si>
  <si>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</si>
  <si>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</si>
  <si>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</si>
  <si>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</si>
  <si>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</si>
  <si>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</si>
  <si>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</si>
  <si>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</si>
  <si>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>SBI -  ( RACPC Andheri (East)  - MAHESH MARUTI CHAWDA</t>
  </si>
  <si>
    <t>Flat no. 106 B SAMRAT NATVAR PALACE 1 CHSL Village Nilemore Nallasopara ( w) 401276</t>
  </si>
  <si>
    <t xml:space="preserve">Car parking </t>
  </si>
  <si>
    <t>19.10.2023</t>
  </si>
  <si>
    <t>rate on BUA</t>
  </si>
  <si>
    <t>Total BUA (Flat No. 106)</t>
  </si>
  <si>
    <t>S.No. 76 village Nilemore , Nallasopara (west)</t>
  </si>
  <si>
    <t>BUA in 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</si>
</sst>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0" xfId="0" applyFont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297103</xdr:colOff>
      <xdr:row>38</xdr:row>
      <xdr:rowOff>10473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EFC466-0CA0-4BAB-83B4-8B4A5E5A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98703" cy="6792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135155</xdr:colOff>
      <xdr:row>34</xdr:row>
      <xdr:rowOff>29456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5BE2FA-F273-492E-808E-5AAD8AF8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2936755" cy="6315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1872</xdr:colOff>
      <xdr:row>34</xdr:row>
      <xdr:rowOff>115193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FB1704-CE92-4918-A5CF-6BC31597C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413072" cy="6401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430472</xdr:colOff>
      <xdr:row>36</xdr:row>
      <xdr:rowOff>172358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B44252-27C8-414B-B80E-B28D55508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32072" cy="6506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554985</xdr:colOff>
      <xdr:row>30</xdr:row>
      <xdr:rowOff>162719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E1F43A-A37A-4DAF-8D97-B87B76C0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66710" cy="56872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497837</xdr:colOff>
      <xdr:row>30</xdr:row>
      <xdr:rowOff>105561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59B783-A7BE-4172-B3E8-9C02B264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176237" cy="56300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34</xdr:col>
      <xdr:colOff>547840</xdr:colOff>
      <xdr:row>44</xdr:row>
      <xdr:rowOff>35719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A9D4A7-54C2-4236-A25B-EA5490DD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190500"/>
          <a:ext cx="18157184" cy="8227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30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37F72-3B04-4568-9692-E1F565DD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5668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4"/>
  <sheetViews>
    <sheetView tabSelected="1" topLeftCell="A19" zoomScaleNormal="100" workbookViewId="0">
      <selection activeCell="X43" sqref="X43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4" customWidth="1"/>
    <col min="20" max="20" width="14.42578125" customWidth="1"/>
    <col min="21" max="21" width="6.85546875" customWidth="1"/>
    <col min="23" max="23" width="10.85546875" customWidth="1"/>
    <col min="24" max="24" width="13.140625" customWidth="1"/>
    <col min="25" max="25" width="15.5703125" customWidth="1"/>
    <col min="26" max="26" width="11.7109375" customWidth="1"/>
    <col min="27" max="27" width="9.425781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4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4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53" t="s">
        <v>14</v>
      </c>
      <c r="R3" s="53"/>
      <c r="S3" s="44"/>
      <c r="T3"/>
      <c r="U3"/>
      <c r="V3"/>
      <c r="W3"/>
      <c r="X3"/>
    </row>
    <row r="4" spans="1:50" s="20" customFormat="1" x14ac:dyDescent="0.25">
      <c r="A4" s="21">
        <f t="shared" ref="A4:A19" si="0">N4</f>
        <v>0</v>
      </c>
      <c r="B4" s="21">
        <f t="shared" ref="B4:B19" si="1">Q4</f>
        <v>500</v>
      </c>
      <c r="C4" s="21">
        <f>B4*1.2</f>
        <v>600</v>
      </c>
      <c r="D4" s="21">
        <f t="shared" ref="D4:D17" si="2">C4*1.2</f>
        <v>720</v>
      </c>
      <c r="E4" s="22">
        <f t="shared" ref="E4:E17" si="3">R4</f>
        <v>3390000</v>
      </c>
      <c r="F4" s="21">
        <f t="shared" ref="F4:F17" si="4">ROUND((E4/B4),0)</f>
        <v>6780</v>
      </c>
      <c r="G4" s="21">
        <f t="shared" ref="G4:G17" si="5">ROUND((E4/C4),0)</f>
        <v>5650</v>
      </c>
      <c r="H4" s="21">
        <f t="shared" ref="H4:H17" si="6">ROUND((E4/D4),0)</f>
        <v>4708</v>
      </c>
      <c r="I4" s="23" t="e">
        <f>#REF!</f>
        <v>#REF!</v>
      </c>
      <c r="J4" s="21">
        <f t="shared" ref="J4:J17" si="7">S4</f>
        <v>0</v>
      </c>
      <c r="O4">
        <v>0</v>
      </c>
      <c r="P4">
        <v>600</v>
      </c>
      <c r="Q4" s="12">
        <f t="shared" ref="Q4:Q12" si="8">P4/1.2</f>
        <v>500</v>
      </c>
      <c r="R4" s="2">
        <v>3390000</v>
      </c>
      <c r="S4" s="42"/>
    </row>
    <row r="5" spans="1:50" s="20" customFormat="1" x14ac:dyDescent="0.25">
      <c r="A5" s="21">
        <f t="shared" si="0"/>
        <v>0</v>
      </c>
      <c r="B5" s="21">
        <f t="shared" si="1"/>
        <v>487.5</v>
      </c>
      <c r="C5" s="21">
        <f t="shared" ref="C5:C19" si="9">B5*1.2</f>
        <v>585</v>
      </c>
      <c r="D5" s="21">
        <f t="shared" si="2"/>
        <v>702</v>
      </c>
      <c r="E5" s="22">
        <f t="shared" si="3"/>
        <v>3598000</v>
      </c>
      <c r="F5" s="21">
        <f t="shared" si="4"/>
        <v>7381</v>
      </c>
      <c r="G5" s="21">
        <f t="shared" si="5"/>
        <v>6150</v>
      </c>
      <c r="H5" s="21">
        <f t="shared" si="6"/>
        <v>5125</v>
      </c>
      <c r="I5" s="23" t="e">
        <f>#REF!</f>
        <v>#REF!</v>
      </c>
      <c r="J5" s="21">
        <f t="shared" si="7"/>
        <v>0</v>
      </c>
      <c r="O5">
        <v>0</v>
      </c>
      <c r="P5">
        <v>585</v>
      </c>
      <c r="Q5" s="12">
        <f t="shared" si="8"/>
        <v>487.5</v>
      </c>
      <c r="R5" s="2">
        <v>3598000</v>
      </c>
      <c r="S5" s="42"/>
    </row>
    <row r="6" spans="1:50" s="20" customFormat="1" x14ac:dyDescent="0.25">
      <c r="A6" s="21">
        <f t="shared" si="0"/>
        <v>0</v>
      </c>
      <c r="B6" s="21">
        <f t="shared" si="1"/>
        <v>529.16666666666674</v>
      </c>
      <c r="C6" s="21">
        <f t="shared" si="9"/>
        <v>635.00000000000011</v>
      </c>
      <c r="D6" s="21">
        <f t="shared" si="2"/>
        <v>762.00000000000011</v>
      </c>
      <c r="E6" s="22">
        <f t="shared" si="3"/>
        <v>3100000</v>
      </c>
      <c r="F6" s="21">
        <f t="shared" si="4"/>
        <v>5858</v>
      </c>
      <c r="G6" s="21">
        <f t="shared" si="5"/>
        <v>4882</v>
      </c>
      <c r="H6" s="21">
        <f t="shared" si="6"/>
        <v>4068</v>
      </c>
      <c r="I6" s="23" t="e">
        <f>#REF!</f>
        <v>#REF!</v>
      </c>
      <c r="J6" s="21">
        <f t="shared" si="7"/>
        <v>0</v>
      </c>
      <c r="O6">
        <v>0</v>
      </c>
      <c r="P6">
        <v>635</v>
      </c>
      <c r="Q6" s="12">
        <f t="shared" si="8"/>
        <v>529.16666666666674</v>
      </c>
      <c r="R6" s="2">
        <v>3100000</v>
      </c>
      <c r="S6" s="42"/>
    </row>
    <row r="7" spans="1:50" s="20" customFormat="1" ht="15.75" customHeight="1" x14ac:dyDescent="0.25">
      <c r="A7" s="21">
        <f t="shared" si="0"/>
        <v>0</v>
      </c>
      <c r="B7" s="21">
        <f>Q7</f>
        <v>487.5</v>
      </c>
      <c r="C7" s="21">
        <f t="shared" si="9"/>
        <v>585</v>
      </c>
      <c r="D7" s="21">
        <f t="shared" si="2"/>
        <v>702</v>
      </c>
      <c r="E7" s="22">
        <f>R7</f>
        <v>3000000</v>
      </c>
      <c r="F7" s="21">
        <f t="shared" si="4"/>
        <v>6154</v>
      </c>
      <c r="G7" s="21">
        <f t="shared" si="5"/>
        <v>5128</v>
      </c>
      <c r="H7" s="21">
        <f t="shared" si="6"/>
        <v>4274</v>
      </c>
      <c r="I7" s="23" t="e">
        <f>#REF!</f>
        <v>#REF!</v>
      </c>
      <c r="J7" s="21">
        <f t="shared" si="7"/>
        <v>0</v>
      </c>
      <c r="O7">
        <v>0</v>
      </c>
      <c r="P7">
        <v>585</v>
      </c>
      <c r="Q7" s="12">
        <f t="shared" si="8"/>
        <v>487.5</v>
      </c>
      <c r="R7" s="2">
        <v>3000000</v>
      </c>
      <c r="S7" s="42"/>
    </row>
    <row r="8" spans="1:50" s="20" customFormat="1" x14ac:dyDescent="0.25">
      <c r="A8" s="21">
        <f t="shared" si="0"/>
        <v>0</v>
      </c>
      <c r="B8" s="21">
        <f t="shared" si="1"/>
        <v>0</v>
      </c>
      <c r="C8" s="21">
        <f t="shared" si="9"/>
        <v>0</v>
      </c>
      <c r="D8" s="21">
        <f t="shared" si="2"/>
        <v>0</v>
      </c>
      <c r="E8" s="22">
        <f t="shared" si="3"/>
        <v>0</v>
      </c>
      <c r="F8" s="21" t="e">
        <f t="shared" si="4"/>
        <v>#DIV/0!</v>
      </c>
      <c r="G8" s="21" t="e">
        <f t="shared" si="5"/>
        <v>#DIV/0!</v>
      </c>
      <c r="H8" s="21" t="e">
        <f t="shared" si="6"/>
        <v>#DIV/0!</v>
      </c>
      <c r="I8" s="23" t="e">
        <f>#REF!</f>
        <v>#REF!</v>
      </c>
      <c r="J8" s="21">
        <f t="shared" si="7"/>
        <v>0</v>
      </c>
      <c r="O8">
        <v>0</v>
      </c>
      <c r="P8">
        <f t="shared" ref="P4:P12" si="10">O8/1.2</f>
        <v>0</v>
      </c>
      <c r="Q8" s="12">
        <f t="shared" si="8"/>
        <v>0</v>
      </c>
      <c r="R8" s="2">
        <v>0</v>
      </c>
      <c r="S8" s="42"/>
    </row>
    <row r="9" spans="1:50" s="20" customFormat="1" x14ac:dyDescent="0.25">
      <c r="A9" s="21">
        <f t="shared" si="0"/>
        <v>0</v>
      </c>
      <c r="B9" s="21">
        <f t="shared" si="1"/>
        <v>0</v>
      </c>
      <c r="C9" s="21">
        <f t="shared" si="9"/>
        <v>0</v>
      </c>
      <c r="D9" s="21">
        <f t="shared" si="2"/>
        <v>0</v>
      </c>
      <c r="E9" s="22">
        <f t="shared" si="3"/>
        <v>0</v>
      </c>
      <c r="F9" s="21" t="e">
        <f t="shared" si="4"/>
        <v>#DIV/0!</v>
      </c>
      <c r="G9" s="21" t="e">
        <f t="shared" si="5"/>
        <v>#DIV/0!</v>
      </c>
      <c r="H9" s="21" t="e">
        <f t="shared" si="6"/>
        <v>#DIV/0!</v>
      </c>
      <c r="I9" s="23" t="e">
        <f>#REF!</f>
        <v>#REF!</v>
      </c>
      <c r="J9" s="21">
        <f t="shared" si="7"/>
        <v>0</v>
      </c>
      <c r="O9">
        <v>0</v>
      </c>
      <c r="P9">
        <f t="shared" si="10"/>
        <v>0</v>
      </c>
      <c r="Q9" s="12">
        <f t="shared" si="8"/>
        <v>0</v>
      </c>
      <c r="R9" s="2">
        <v>0</v>
      </c>
      <c r="S9" s="42"/>
    </row>
    <row r="10" spans="1:50" s="20" customFormat="1" x14ac:dyDescent="0.25">
      <c r="A10" s="21">
        <f t="shared" ref="A10:A12" si="11">N10</f>
        <v>0</v>
      </c>
      <c r="B10" s="21">
        <f t="shared" ref="B10:B12" si="12">Q10</f>
        <v>0</v>
      </c>
      <c r="C10" s="21">
        <f t="shared" ref="C10:C12" si="13">B10*1.2</f>
        <v>0</v>
      </c>
      <c r="D10" s="21">
        <f t="shared" ref="D10:D12" si="14">C10*1.2</f>
        <v>0</v>
      </c>
      <c r="E10" s="22">
        <f t="shared" ref="E10:E12" si="15">R10</f>
        <v>0</v>
      </c>
      <c r="F10" s="21" t="e">
        <f t="shared" ref="F10:F12" si="16">ROUND((E10/B10),0)</f>
        <v>#DIV/0!</v>
      </c>
      <c r="G10" s="21" t="e">
        <f t="shared" ref="G10:G12" si="17">ROUND((E10/C10),0)</f>
        <v>#DIV/0!</v>
      </c>
      <c r="H10" s="21" t="e">
        <f t="shared" ref="H10:H12" si="18">ROUND((E10/D10),0)</f>
        <v>#DIV/0!</v>
      </c>
      <c r="I10" s="23" t="e">
        <f>#REF!</f>
        <v>#REF!</v>
      </c>
      <c r="J10" s="21">
        <f t="shared" ref="J10:J12" si="19">S10</f>
        <v>0</v>
      </c>
      <c r="O10">
        <v>0</v>
      </c>
      <c r="P10">
        <f t="shared" si="10"/>
        <v>0</v>
      </c>
      <c r="Q10" s="12">
        <f t="shared" si="8"/>
        <v>0</v>
      </c>
      <c r="R10" s="2">
        <v>0</v>
      </c>
      <c r="S10" s="42"/>
    </row>
    <row r="11" spans="1:50" s="20" customFormat="1" x14ac:dyDescent="0.25">
      <c r="A11" s="21">
        <f t="shared" si="11"/>
        <v>0</v>
      </c>
      <c r="B11" s="21">
        <f t="shared" si="12"/>
        <v>0</v>
      </c>
      <c r="C11" s="21">
        <f t="shared" si="13"/>
        <v>0</v>
      </c>
      <c r="D11" s="21">
        <f t="shared" si="14"/>
        <v>0</v>
      </c>
      <c r="E11" s="22">
        <f t="shared" si="15"/>
        <v>0</v>
      </c>
      <c r="F11" s="21" t="e">
        <f t="shared" si="16"/>
        <v>#DIV/0!</v>
      </c>
      <c r="G11" s="21" t="e">
        <f t="shared" si="17"/>
        <v>#DIV/0!</v>
      </c>
      <c r="H11" s="21" t="e">
        <f t="shared" si="18"/>
        <v>#DIV/0!</v>
      </c>
      <c r="I11" s="23" t="e">
        <f>#REF!</f>
        <v>#REF!</v>
      </c>
      <c r="J11" s="21">
        <f t="shared" si="19"/>
        <v>0</v>
      </c>
      <c r="O11">
        <v>0</v>
      </c>
      <c r="P11">
        <f t="shared" si="10"/>
        <v>0</v>
      </c>
      <c r="Q11" s="12">
        <f t="shared" si="8"/>
        <v>0</v>
      </c>
      <c r="R11" s="2">
        <v>0</v>
      </c>
      <c r="S11" s="42"/>
    </row>
    <row r="12" spans="1:5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14" t="e">
        <f>#REF!</f>
        <v>#REF!</v>
      </c>
      <c r="J12" s="4">
        <f t="shared" si="19"/>
        <v>0</v>
      </c>
      <c r="O12">
        <v>0</v>
      </c>
      <c r="P12">
        <f t="shared" si="10"/>
        <v>0</v>
      </c>
      <c r="Q12" s="12">
        <f t="shared" si="8"/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0">O13/1.2</f>
        <v>0</v>
      </c>
      <c r="Q13" s="12">
        <f t="shared" ref="Q13" si="21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0"/>
        <v>0</v>
      </c>
      <c r="Q15" s="52" t="s">
        <v>13</v>
      </c>
      <c r="R15" s="52"/>
      <c r="S15" s="44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20" customFormat="1" ht="14.25" customHeight="1" x14ac:dyDescent="0.25">
      <c r="A16" s="21">
        <f t="shared" si="0"/>
        <v>0</v>
      </c>
      <c r="B16" s="21">
        <f t="shared" si="1"/>
        <v>480</v>
      </c>
      <c r="C16" s="21">
        <f t="shared" si="9"/>
        <v>576</v>
      </c>
      <c r="D16" s="21">
        <f t="shared" si="2"/>
        <v>691.19999999999993</v>
      </c>
      <c r="E16" s="22">
        <f t="shared" si="3"/>
        <v>4000000</v>
      </c>
      <c r="F16" s="21">
        <f t="shared" si="4"/>
        <v>8333</v>
      </c>
      <c r="G16" s="21">
        <f t="shared" si="5"/>
        <v>6944</v>
      </c>
      <c r="H16" s="21">
        <f t="shared" si="6"/>
        <v>5787</v>
      </c>
      <c r="I16" s="23" t="e">
        <f>#REF!</f>
        <v>#REF!</v>
      </c>
      <c r="J16" s="21">
        <f t="shared" si="7"/>
        <v>0</v>
      </c>
      <c r="O16" s="20">
        <v>0</v>
      </c>
      <c r="P16" s="20">
        <v>576</v>
      </c>
      <c r="Q16" s="49">
        <f t="shared" ref="Q16:Q19" si="22">P16/1.2</f>
        <v>480</v>
      </c>
      <c r="R16" s="50">
        <v>4000000</v>
      </c>
      <c r="S16" s="42"/>
    </row>
    <row r="17" spans="1:28" s="10" customFormat="1" x14ac:dyDescent="0.25">
      <c r="A17" s="76">
        <f t="shared" si="0"/>
        <v>0</v>
      </c>
      <c r="B17" s="76">
        <f t="shared" si="1"/>
        <v>276.09659999999997</v>
      </c>
      <c r="C17" s="76">
        <f t="shared" si="9"/>
        <v>331.31591999999995</v>
      </c>
      <c r="D17" s="76">
        <f t="shared" si="2"/>
        <v>397.57910399999992</v>
      </c>
      <c r="E17" s="77">
        <f t="shared" si="3"/>
        <v>2600000</v>
      </c>
      <c r="F17" s="76">
        <f t="shared" si="4"/>
        <v>9417</v>
      </c>
      <c r="G17" s="76">
        <f t="shared" si="5"/>
        <v>7847</v>
      </c>
      <c r="H17" s="76">
        <f t="shared" si="6"/>
        <v>6540</v>
      </c>
      <c r="I17" s="78" t="e">
        <f>#REF!</f>
        <v>#REF!</v>
      </c>
      <c r="J17" s="76">
        <f t="shared" si="7"/>
        <v>0</v>
      </c>
      <c r="O17" s="10">
        <v>0</v>
      </c>
      <c r="P17" s="10">
        <f t="shared" ref="P16:P19" si="23">O17/1.2</f>
        <v>0</v>
      </c>
      <c r="Q17" s="79">
        <f>25.65*10.764</f>
        <v>276.09659999999997</v>
      </c>
      <c r="R17" s="80">
        <v>2600000</v>
      </c>
      <c r="S17" s="81"/>
    </row>
    <row r="18" spans="1:28" s="10" customFormat="1" x14ac:dyDescent="0.25">
      <c r="A18" s="76">
        <f t="shared" si="0"/>
        <v>0</v>
      </c>
      <c r="B18" s="76">
        <f t="shared" si="1"/>
        <v>280.94040000000001</v>
      </c>
      <c r="C18" s="76">
        <f t="shared" si="9"/>
        <v>337.12848000000002</v>
      </c>
      <c r="D18" s="76">
        <f t="shared" ref="D18:D19" si="24">C18*1.2</f>
        <v>404.55417600000004</v>
      </c>
      <c r="E18" s="77">
        <f t="shared" ref="E18:E19" si="25">R18</f>
        <v>2776680</v>
      </c>
      <c r="F18" s="76">
        <f t="shared" ref="F18:F19" si="26">ROUND((E18/B18),0)</f>
        <v>9884</v>
      </c>
      <c r="G18" s="76">
        <f t="shared" ref="G18:G19" si="27">ROUND((E18/C18),0)</f>
        <v>8236</v>
      </c>
      <c r="H18" s="76">
        <f t="shared" ref="H18:H19" si="28">ROUND((E18/D18),0)</f>
        <v>6864</v>
      </c>
      <c r="I18" s="78" t="e">
        <f>#REF!</f>
        <v>#REF!</v>
      </c>
      <c r="J18" s="76">
        <f t="shared" ref="J18:J19" si="29">S18</f>
        <v>0</v>
      </c>
      <c r="O18" s="10">
        <v>0</v>
      </c>
      <c r="P18" s="10">
        <f t="shared" si="23"/>
        <v>0</v>
      </c>
      <c r="Q18" s="79">
        <f>26.1*10.764</f>
        <v>280.94040000000001</v>
      </c>
      <c r="R18" s="80">
        <v>2776680</v>
      </c>
      <c r="S18" s="81"/>
    </row>
    <row r="19" spans="1:28" s="10" customFormat="1" x14ac:dyDescent="0.25">
      <c r="A19" s="76">
        <f t="shared" si="0"/>
        <v>0</v>
      </c>
      <c r="B19" s="76">
        <f t="shared" si="1"/>
        <v>325.07279999999997</v>
      </c>
      <c r="C19" s="76">
        <f t="shared" si="9"/>
        <v>390.08735999999993</v>
      </c>
      <c r="D19" s="76">
        <f t="shared" si="24"/>
        <v>468.10483199999987</v>
      </c>
      <c r="E19" s="77">
        <f t="shared" si="25"/>
        <v>3000000</v>
      </c>
      <c r="F19" s="76">
        <f t="shared" si="26"/>
        <v>9229</v>
      </c>
      <c r="G19" s="76">
        <f t="shared" si="27"/>
        <v>7691</v>
      </c>
      <c r="H19" s="76">
        <f t="shared" si="28"/>
        <v>6409</v>
      </c>
      <c r="I19" s="78" t="e">
        <f>#REF!</f>
        <v>#REF!</v>
      </c>
      <c r="J19" s="76">
        <f t="shared" si="29"/>
        <v>0</v>
      </c>
      <c r="O19" s="10">
        <v>0</v>
      </c>
      <c r="P19" s="10">
        <f t="shared" si="23"/>
        <v>0</v>
      </c>
      <c r="Q19" s="79">
        <f>30.2*10.764</f>
        <v>325.07279999999997</v>
      </c>
      <c r="R19" s="80">
        <v>3000000</v>
      </c>
      <c r="S19" s="81"/>
    </row>
    <row r="20" spans="1:28" x14ac:dyDescent="0.25">
      <c r="A20" s="4">
        <f t="shared" ref="A20" si="30">N20</f>
        <v>0</v>
      </c>
      <c r="B20" s="4">
        <f t="shared" ref="B20" si="31">Q20</f>
        <v>0</v>
      </c>
      <c r="C20" s="4">
        <f t="shared" ref="C20" si="32">B20*1.2</f>
        <v>0</v>
      </c>
      <c r="D20" s="4">
        <f t="shared" ref="D20" si="33">C20*1.2</f>
        <v>0</v>
      </c>
      <c r="E20" s="5">
        <f t="shared" ref="E20" si="34">R20</f>
        <v>0</v>
      </c>
      <c r="F20" s="9" t="e">
        <f t="shared" ref="F20" si="35">ROUND((E20/B20),0)</f>
        <v>#DIV/0!</v>
      </c>
      <c r="G20" s="4" t="e">
        <f t="shared" ref="G20" si="36">ROUND((E20/C20),0)</f>
        <v>#DIV/0!</v>
      </c>
      <c r="H20" s="4" t="e">
        <f t="shared" ref="H20" si="37">ROUND((E20/D20),0)</f>
        <v>#DIV/0!</v>
      </c>
      <c r="I20" s="14" t="e">
        <f>#REF!</f>
        <v>#REF!</v>
      </c>
      <c r="J20" s="4">
        <f t="shared" ref="J20" si="38">S20</f>
        <v>0</v>
      </c>
      <c r="O20">
        <v>0</v>
      </c>
      <c r="P20">
        <f t="shared" si="20"/>
        <v>0</v>
      </c>
      <c r="Q20" s="12">
        <f t="shared" ref="Q20" si="39">P20/1.2</f>
        <v>0</v>
      </c>
      <c r="R20" s="2">
        <v>0</v>
      </c>
    </row>
    <row r="21" spans="1:28" x14ac:dyDescent="0.25">
      <c r="Q21" s="14"/>
      <c r="R21" s="4"/>
    </row>
    <row r="23" spans="1:28" ht="15.75" x14ac:dyDescent="0.25">
      <c r="P23" s="19"/>
      <c r="Q23" s="19" t="s">
        <v>33</v>
      </c>
      <c r="R23" s="19"/>
      <c r="S23" s="19"/>
      <c r="T23" s="19"/>
      <c r="U23" s="19"/>
      <c r="V23" s="19"/>
    </row>
    <row r="24" spans="1:28" ht="15.75" x14ac:dyDescent="0.25">
      <c r="N24" s="19"/>
      <c r="O24" s="19"/>
      <c r="P24" s="19"/>
      <c r="Q24" s="19" t="s">
        <v>34</v>
      </c>
      <c r="R24" s="19"/>
      <c r="S24" s="43"/>
    </row>
    <row r="25" spans="1:28" ht="15.75" x14ac:dyDescent="0.25">
      <c r="N25" s="19"/>
      <c r="O25" s="19"/>
      <c r="P25" s="19"/>
      <c r="Q25" s="19" t="s">
        <v>39</v>
      </c>
      <c r="R25" s="19"/>
      <c r="S25" s="43"/>
    </row>
    <row r="26" spans="1:28" ht="15.75" thickBot="1" x14ac:dyDescent="0.3">
      <c r="W26" s="54"/>
      <c r="X26" s="54"/>
      <c r="Y26" s="54"/>
      <c r="Z26" s="54"/>
      <c r="AA26" s="54"/>
      <c r="AB26" s="54"/>
    </row>
    <row r="27" spans="1:28" x14ac:dyDescent="0.25">
      <c r="Q27" s="27"/>
      <c r="R27" s="28"/>
      <c r="S27" s="29"/>
      <c r="T27" s="30"/>
      <c r="U27" s="31"/>
      <c r="W27" s="54"/>
      <c r="X27" s="54"/>
      <c r="Y27" s="55"/>
      <c r="Z27" s="55"/>
      <c r="AA27" s="54"/>
      <c r="AB27" s="54"/>
    </row>
    <row r="28" spans="1:28" x14ac:dyDescent="0.25">
      <c r="Q28" s="32" t="s">
        <v>15</v>
      </c>
      <c r="R28" s="24"/>
      <c r="S28" s="45">
        <v>8000</v>
      </c>
      <c r="T28" s="25" t="s">
        <v>37</v>
      </c>
      <c r="U28" s="33"/>
      <c r="W28" s="54"/>
      <c r="X28" s="24"/>
      <c r="Y28" s="45"/>
      <c r="Z28" s="26"/>
      <c r="AA28" s="54"/>
      <c r="AB28" s="54"/>
    </row>
    <row r="29" spans="1:28" ht="35.25" customHeight="1" x14ac:dyDescent="0.25">
      <c r="Q29" s="34" t="s">
        <v>16</v>
      </c>
      <c r="R29" s="24"/>
      <c r="S29" s="45">
        <v>3000</v>
      </c>
      <c r="T29" s="26"/>
      <c r="U29" s="33"/>
      <c r="W29" s="56"/>
      <c r="X29" s="24"/>
      <c r="Y29" s="45"/>
      <c r="Z29" s="26"/>
      <c r="AA29" s="54"/>
      <c r="AB29" s="54"/>
    </row>
    <row r="30" spans="1:28" x14ac:dyDescent="0.25">
      <c r="Q30" s="32" t="s">
        <v>17</v>
      </c>
      <c r="R30" s="24"/>
      <c r="S30" s="45">
        <f>S28-S29</f>
        <v>5000</v>
      </c>
      <c r="T30" s="26"/>
      <c r="U30" s="33"/>
      <c r="W30" s="54"/>
      <c r="X30" s="24"/>
      <c r="Y30" s="45"/>
      <c r="Z30" s="26"/>
      <c r="AA30" s="54"/>
      <c r="AB30" s="54"/>
    </row>
    <row r="31" spans="1:28" x14ac:dyDescent="0.25">
      <c r="Q31" s="32" t="s">
        <v>18</v>
      </c>
      <c r="R31" s="24"/>
      <c r="S31" s="45">
        <f>S29</f>
        <v>3000</v>
      </c>
      <c r="T31" s="26"/>
      <c r="U31" s="33"/>
      <c r="W31" s="54"/>
      <c r="X31" s="24"/>
      <c r="Y31" s="45"/>
      <c r="Z31" s="26"/>
      <c r="AA31" s="54"/>
      <c r="AB31" s="54"/>
    </row>
    <row r="32" spans="1:28" x14ac:dyDescent="0.25">
      <c r="F32" s="51"/>
      <c r="Q32" s="32" t="s">
        <v>19</v>
      </c>
      <c r="R32" s="57"/>
      <c r="S32" s="58">
        <f>T32-T33</f>
        <v>26</v>
      </c>
      <c r="T32" s="59">
        <v>2023</v>
      </c>
      <c r="U32" s="33"/>
      <c r="W32" s="54"/>
      <c r="X32" s="57"/>
      <c r="Y32" s="58"/>
      <c r="Z32" s="71"/>
      <c r="AA32" s="54"/>
      <c r="AB32" s="54"/>
    </row>
    <row r="33" spans="6:28" x14ac:dyDescent="0.25">
      <c r="Q33" s="32" t="s">
        <v>20</v>
      </c>
      <c r="R33" s="57"/>
      <c r="S33" s="58">
        <f>S34-S32</f>
        <v>34</v>
      </c>
      <c r="T33" s="60">
        <v>1997</v>
      </c>
      <c r="U33" s="33"/>
      <c r="W33" s="54"/>
      <c r="X33" s="57"/>
      <c r="Y33" s="58"/>
      <c r="Z33" s="60"/>
      <c r="AA33" s="54"/>
      <c r="AB33" s="54"/>
    </row>
    <row r="34" spans="6:28" x14ac:dyDescent="0.25">
      <c r="F34" s="51"/>
      <c r="Q34" s="32" t="s">
        <v>21</v>
      </c>
      <c r="R34" s="57"/>
      <c r="S34" s="58">
        <v>60</v>
      </c>
      <c r="T34" s="60"/>
      <c r="U34" s="33"/>
      <c r="W34" s="45" t="s">
        <v>13</v>
      </c>
      <c r="X34" s="45">
        <v>2200000</v>
      </c>
      <c r="Y34" s="45" t="s">
        <v>36</v>
      </c>
      <c r="Z34" s="60"/>
      <c r="AA34" s="54"/>
      <c r="AB34" s="54"/>
    </row>
    <row r="35" spans="6:28" ht="30" x14ac:dyDescent="0.25">
      <c r="Q35" s="34" t="s">
        <v>32</v>
      </c>
      <c r="R35" s="57"/>
      <c r="S35" s="58">
        <f>90*S32/S34</f>
        <v>39</v>
      </c>
      <c r="T35" s="60"/>
      <c r="U35" s="33"/>
      <c r="W35" s="56"/>
      <c r="X35" s="57"/>
      <c r="Y35" s="58"/>
      <c r="Z35" s="60"/>
      <c r="AA35" s="54"/>
      <c r="AB35" s="54"/>
    </row>
    <row r="36" spans="6:28" ht="21" customHeight="1" x14ac:dyDescent="0.25">
      <c r="Q36" s="32"/>
      <c r="R36" s="61"/>
      <c r="S36" s="62">
        <f>S35%</f>
        <v>0.39</v>
      </c>
      <c r="T36" s="63"/>
      <c r="U36" s="33"/>
      <c r="W36" s="54"/>
      <c r="X36" s="61"/>
      <c r="Y36" s="62"/>
      <c r="Z36" s="63"/>
      <c r="AA36" s="54"/>
      <c r="AB36" s="54"/>
    </row>
    <row r="37" spans="6:28" x14ac:dyDescent="0.25">
      <c r="Q37" s="32" t="s">
        <v>22</v>
      </c>
      <c r="R37" s="24"/>
      <c r="S37" s="45">
        <f>S31*S36</f>
        <v>1170</v>
      </c>
      <c r="T37" s="26"/>
      <c r="U37" s="33"/>
      <c r="W37" s="54"/>
      <c r="X37" s="24"/>
      <c r="Y37" s="45"/>
      <c r="Z37" s="26"/>
      <c r="AA37" s="54"/>
      <c r="AB37" s="54"/>
    </row>
    <row r="38" spans="6:28" x14ac:dyDescent="0.25">
      <c r="Q38" s="32" t="s">
        <v>23</v>
      </c>
      <c r="R38" s="24"/>
      <c r="S38" s="45">
        <f>S31-S37</f>
        <v>1830</v>
      </c>
      <c r="T38" s="26"/>
      <c r="U38" s="33"/>
      <c r="W38" s="54"/>
      <c r="X38" s="24"/>
      <c r="Y38" s="45"/>
      <c r="Z38" s="26"/>
      <c r="AA38" s="54"/>
      <c r="AB38" s="54"/>
    </row>
    <row r="39" spans="6:28" x14ac:dyDescent="0.25">
      <c r="Q39" s="32" t="s">
        <v>17</v>
      </c>
      <c r="R39" s="24"/>
      <c r="S39" s="45">
        <f>S30</f>
        <v>5000</v>
      </c>
      <c r="T39" s="26"/>
      <c r="U39" s="33"/>
      <c r="W39" s="54"/>
      <c r="X39" s="24"/>
      <c r="Y39" s="45"/>
      <c r="Z39" s="26"/>
      <c r="AA39" s="54"/>
      <c r="AB39" s="54"/>
    </row>
    <row r="40" spans="6:28" x14ac:dyDescent="0.25">
      <c r="Q40" s="32"/>
      <c r="R40" s="24"/>
      <c r="S40" s="45"/>
      <c r="T40" s="26"/>
      <c r="U40" s="33"/>
      <c r="W40" s="54"/>
      <c r="X40" s="24"/>
      <c r="Y40" s="45"/>
      <c r="Z40" s="26"/>
      <c r="AA40" s="54"/>
      <c r="AB40" s="54"/>
    </row>
    <row r="41" spans="6:28" x14ac:dyDescent="0.25">
      <c r="Q41" s="32" t="s">
        <v>24</v>
      </c>
      <c r="R41" s="40"/>
      <c r="S41" s="46">
        <f>S39+S38</f>
        <v>6830</v>
      </c>
      <c r="T41" s="26"/>
      <c r="U41" s="33"/>
      <c r="W41" s="54"/>
      <c r="X41" s="40"/>
      <c r="Y41" s="46"/>
      <c r="Z41" s="26"/>
      <c r="AA41" s="54"/>
      <c r="AB41" s="54"/>
    </row>
    <row r="42" spans="6:28" x14ac:dyDescent="0.25">
      <c r="Q42" s="32"/>
      <c r="R42" s="57"/>
      <c r="S42" s="58"/>
      <c r="T42" s="60"/>
      <c r="U42" s="33"/>
      <c r="W42" s="54"/>
      <c r="X42" s="57"/>
      <c r="Y42" s="58"/>
      <c r="Z42" s="60"/>
      <c r="AA42" s="54"/>
      <c r="AB42" s="54"/>
    </row>
    <row r="43" spans="6:28" ht="21" customHeight="1" thickBot="1" x14ac:dyDescent="0.3">
      <c r="Q43" s="72" t="s">
        <v>38</v>
      </c>
      <c r="R43" s="73"/>
      <c r="S43" s="73">
        <v>342</v>
      </c>
      <c r="T43" s="74" t="s">
        <v>40</v>
      </c>
      <c r="U43" s="75"/>
      <c r="W43" s="64"/>
      <c r="X43" s="64"/>
      <c r="Y43" s="64"/>
      <c r="Z43" s="60"/>
      <c r="AA43" s="54"/>
      <c r="AB43" s="54"/>
    </row>
    <row r="44" spans="6:28" ht="15.75" thickTop="1" x14ac:dyDescent="0.25">
      <c r="Q44" s="32" t="s">
        <v>25</v>
      </c>
      <c r="R44" s="58"/>
      <c r="S44" s="65">
        <f>S43*S41</f>
        <v>2335860</v>
      </c>
      <c r="T44" s="60"/>
      <c r="U44" s="33"/>
      <c r="W44" s="54"/>
      <c r="X44" s="58"/>
      <c r="Y44" s="65"/>
      <c r="Z44" s="60"/>
      <c r="AA44" s="54"/>
      <c r="AB44" s="54"/>
    </row>
    <row r="45" spans="6:28" x14ac:dyDescent="0.25">
      <c r="Q45" s="32" t="s">
        <v>35</v>
      </c>
      <c r="R45" s="58"/>
      <c r="S45" s="65">
        <v>0</v>
      </c>
      <c r="T45" s="60"/>
      <c r="U45" s="33"/>
      <c r="W45" s="54"/>
      <c r="X45" s="58"/>
      <c r="Y45" s="65"/>
      <c r="Z45" s="60"/>
      <c r="AA45" s="54"/>
      <c r="AB45" s="54"/>
    </row>
    <row r="46" spans="6:28" x14ac:dyDescent="0.25">
      <c r="Q46" s="36" t="s">
        <v>31</v>
      </c>
      <c r="R46" s="58"/>
      <c r="S46" s="65">
        <f>S44+S45</f>
        <v>2335860</v>
      </c>
      <c r="T46" s="60"/>
      <c r="U46" s="41"/>
      <c r="W46" s="58"/>
      <c r="X46" s="58"/>
      <c r="Y46" s="65"/>
      <c r="Z46" s="60"/>
      <c r="AA46" s="58"/>
      <c r="AB46" s="54"/>
    </row>
    <row r="47" spans="6:28" x14ac:dyDescent="0.25">
      <c r="Q47" s="32" t="s">
        <v>26</v>
      </c>
      <c r="R47" s="54"/>
      <c r="S47" s="66">
        <f>S46*0.9</f>
        <v>2102274</v>
      </c>
      <c r="T47" s="60"/>
      <c r="U47" s="33"/>
      <c r="W47" s="54"/>
      <c r="X47" s="54"/>
      <c r="Y47" s="66"/>
      <c r="Z47" s="60"/>
      <c r="AA47" s="54"/>
      <c r="AB47" s="54"/>
    </row>
    <row r="48" spans="6:28" x14ac:dyDescent="0.25">
      <c r="Q48" s="32" t="s">
        <v>27</v>
      </c>
      <c r="R48" s="54"/>
      <c r="S48" s="66">
        <f>S46*0.8</f>
        <v>1868688</v>
      </c>
      <c r="T48" s="67"/>
      <c r="U48" s="33"/>
      <c r="W48" s="54"/>
      <c r="X48" s="54"/>
      <c r="Y48" s="66"/>
      <c r="Z48" s="67"/>
      <c r="AA48" s="54"/>
      <c r="AB48" s="54"/>
    </row>
    <row r="49" spans="17:28" x14ac:dyDescent="0.25">
      <c r="Q49" s="32"/>
      <c r="R49" s="54"/>
      <c r="S49" s="68"/>
      <c r="T49" s="60"/>
      <c r="U49" s="33"/>
      <c r="W49" s="54"/>
      <c r="X49" s="54"/>
      <c r="Y49" s="68"/>
      <c r="Z49" s="60"/>
      <c r="AA49" s="54"/>
      <c r="AB49" s="54"/>
    </row>
    <row r="50" spans="17:28" ht="15.75" thickBot="1" x14ac:dyDescent="0.3">
      <c r="Q50" s="32" t="s">
        <v>28</v>
      </c>
      <c r="R50" s="54"/>
      <c r="S50" s="66">
        <f>S29*S43</f>
        <v>1026000</v>
      </c>
      <c r="T50" s="67"/>
      <c r="U50" s="33"/>
      <c r="W50" s="54"/>
      <c r="X50" s="54"/>
      <c r="Y50" s="66"/>
      <c r="Z50" s="67"/>
      <c r="AA50" s="54"/>
      <c r="AB50" s="54"/>
    </row>
    <row r="51" spans="17:28" x14ac:dyDescent="0.25">
      <c r="Q51" s="27" t="s">
        <v>29</v>
      </c>
      <c r="R51" s="28"/>
      <c r="S51" s="47"/>
      <c r="T51" s="29"/>
      <c r="U51" s="31"/>
      <c r="W51" s="54"/>
      <c r="X51" s="54"/>
      <c r="Y51" s="68"/>
      <c r="Z51" s="55"/>
      <c r="AA51" s="54"/>
      <c r="AB51" s="54"/>
    </row>
    <row r="52" spans="17:28" x14ac:dyDescent="0.25">
      <c r="Q52" s="35" t="s">
        <v>30</v>
      </c>
      <c r="R52" s="55"/>
      <c r="S52" s="66">
        <f>S44*0.03/12</f>
        <v>5839.6500000000005</v>
      </c>
      <c r="T52" s="67"/>
      <c r="U52" s="33"/>
      <c r="W52" s="55"/>
      <c r="X52" s="55"/>
      <c r="Y52" s="66"/>
      <c r="Z52" s="67"/>
      <c r="AA52" s="54"/>
      <c r="AB52" s="54"/>
    </row>
    <row r="53" spans="17:28" ht="15.75" customHeight="1" thickBot="1" x14ac:dyDescent="0.3">
      <c r="Q53" s="37"/>
      <c r="R53" s="38"/>
      <c r="S53" s="48"/>
      <c r="T53" s="38"/>
      <c r="U53" s="39"/>
      <c r="W53" s="69"/>
      <c r="X53" s="54"/>
      <c r="Y53" s="70"/>
      <c r="Z53" s="54"/>
      <c r="AA53" s="54"/>
      <c r="AB53" s="54"/>
    </row>
    <row r="54" spans="17:28" x14ac:dyDescent="0.25">
      <c r="W54" s="54"/>
      <c r="X54" s="54"/>
      <c r="Y54" s="54"/>
      <c r="Z54" s="54"/>
      <c r="AA54" s="54"/>
      <c r="AB54" s="54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AJ32" sqref="AJ3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2023-11-07T05:52:30Z</dcterms:modified>
</cp:coreProperties>
</file>