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3\ANIKET ASHOK SALVI - SBI\"/>
    </mc:Choice>
  </mc:AlternateContent>
  <xr:revisionPtr revIDLastSave="0" documentId="13_ncr:1_{2A8D6EB6-82D0-4228-AEFB-8F3FF6C11986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M43" i="16" l="1"/>
  <c r="N43" i="16" s="1"/>
  <c r="Q41" i="15"/>
  <c r="P41" i="15"/>
  <c r="Q42" i="14"/>
  <c r="P42" i="14"/>
  <c r="H27" i="4" l="1"/>
  <c r="H28" i="4"/>
  <c r="H26" i="4"/>
  <c r="H29" i="4" s="1"/>
  <c r="P7" i="4" l="1"/>
  <c r="Q7" i="4" s="1"/>
  <c r="B7" i="4" s="1"/>
  <c r="C7" i="4" s="1"/>
  <c r="D7" i="4" s="1"/>
  <c r="J7" i="4"/>
  <c r="I7" i="4"/>
  <c r="E7" i="4"/>
  <c r="A7" i="4"/>
  <c r="P18" i="4"/>
  <c r="Q18" i="4" s="1"/>
  <c r="B18" i="4" s="1"/>
  <c r="C18" i="4" s="1"/>
  <c r="D18" i="4" s="1"/>
  <c r="J18" i="4"/>
  <c r="I18" i="4"/>
  <c r="E18" i="4"/>
  <c r="A18" i="4"/>
  <c r="P17" i="4"/>
  <c r="Q17" i="4" s="1"/>
  <c r="B17" i="4" s="1"/>
  <c r="C17" i="4" s="1"/>
  <c r="D17" i="4" s="1"/>
  <c r="J17" i="4"/>
  <c r="I17" i="4"/>
  <c r="E17" i="4"/>
  <c r="A17" i="4"/>
  <c r="P16" i="4"/>
  <c r="Q16" i="4" s="1"/>
  <c r="B16" i="4" s="1"/>
  <c r="C16" i="4" s="1"/>
  <c r="D16" i="4" s="1"/>
  <c r="J16" i="4"/>
  <c r="I16" i="4"/>
  <c r="E16" i="4"/>
  <c r="A16" i="4"/>
  <c r="P15" i="4"/>
  <c r="Q15" i="4" s="1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Q13" i="4"/>
  <c r="B13" i="4" s="1"/>
  <c r="C13" i="4" s="1"/>
  <c r="J13" i="4"/>
  <c r="I13" i="4"/>
  <c r="E13" i="4"/>
  <c r="A13" i="4"/>
  <c r="P12" i="4"/>
  <c r="B12" i="4" s="1"/>
  <c r="C12" i="4" s="1"/>
  <c r="D12" i="4" s="1"/>
  <c r="J12" i="4"/>
  <c r="I12" i="4"/>
  <c r="E12" i="4"/>
  <c r="A12" i="4"/>
  <c r="P11" i="4"/>
  <c r="J11" i="4"/>
  <c r="I11" i="4"/>
  <c r="E11" i="4"/>
  <c r="A11" i="4"/>
  <c r="P4" i="4"/>
  <c r="B4" i="4" s="1"/>
  <c r="C4" i="4" s="1"/>
  <c r="D4" i="4" s="1"/>
  <c r="J4" i="4"/>
  <c r="I4" i="4"/>
  <c r="E4" i="4"/>
  <c r="A4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A8" i="4"/>
  <c r="P6" i="4"/>
  <c r="Q6" i="4" s="1"/>
  <c r="B6" i="4" s="1"/>
  <c r="C6" i="4" s="1"/>
  <c r="J6" i="4"/>
  <c r="I6" i="4"/>
  <c r="E6" i="4"/>
  <c r="A6" i="4"/>
  <c r="P5" i="4"/>
  <c r="B5" i="4" s="1"/>
  <c r="C5" i="4" s="1"/>
  <c r="J5" i="4"/>
  <c r="I5" i="4"/>
  <c r="E5" i="4"/>
  <c r="A5" i="4"/>
  <c r="P3" i="4"/>
  <c r="B3" i="4" s="1"/>
  <c r="C3" i="4" s="1"/>
  <c r="J3" i="4"/>
  <c r="I3" i="4"/>
  <c r="E3" i="4"/>
  <c r="A3" i="4"/>
  <c r="F8" i="4" l="1"/>
  <c r="H12" i="4"/>
  <c r="H16" i="4"/>
  <c r="H17" i="4"/>
  <c r="B11" i="4"/>
  <c r="H7" i="4"/>
  <c r="F7" i="4"/>
  <c r="G7" i="4"/>
  <c r="H10" i="4"/>
  <c r="H4" i="4"/>
  <c r="H14" i="4"/>
  <c r="H18" i="4"/>
  <c r="H15" i="4"/>
  <c r="D13" i="4"/>
  <c r="H13" i="4" s="1"/>
  <c r="G13" i="4"/>
  <c r="F10" i="4"/>
  <c r="F4" i="4"/>
  <c r="F12" i="4"/>
  <c r="F13" i="4"/>
  <c r="F14" i="4"/>
  <c r="F15" i="4"/>
  <c r="F16" i="4"/>
  <c r="F17" i="4"/>
  <c r="F18" i="4"/>
  <c r="G4" i="4"/>
  <c r="G12" i="4"/>
  <c r="G14" i="4"/>
  <c r="G15" i="4"/>
  <c r="G16" i="4"/>
  <c r="G17" i="4"/>
  <c r="G18" i="4"/>
  <c r="G10" i="4"/>
  <c r="D5" i="4"/>
  <c r="H5" i="4" s="1"/>
  <c r="G5" i="4"/>
  <c r="F5" i="4"/>
  <c r="D6" i="4"/>
  <c r="H6" i="4" s="1"/>
  <c r="G6" i="4"/>
  <c r="D3" i="4"/>
  <c r="H3" i="4" s="1"/>
  <c r="G3" i="4"/>
  <c r="F6" i="4"/>
  <c r="F3" i="4"/>
  <c r="D8" i="4"/>
  <c r="H8" i="4" s="1"/>
  <c r="G8" i="4"/>
  <c r="R29" i="4"/>
  <c r="Q29" i="4"/>
  <c r="W39" i="4"/>
  <c r="W26" i="4"/>
  <c r="W27" i="4" s="1"/>
  <c r="W22" i="4"/>
  <c r="W21" i="4"/>
  <c r="W30" i="4" s="1"/>
  <c r="C11" i="4" l="1"/>
  <c r="F11" i="4"/>
  <c r="S29" i="4"/>
  <c r="S30" i="4" s="1"/>
  <c r="S32" i="4" s="1"/>
  <c r="W24" i="4"/>
  <c r="W28" i="4"/>
  <c r="W29" i="4" s="1"/>
  <c r="D11" i="4" l="1"/>
  <c r="H11" i="4" s="1"/>
  <c r="G11" i="4"/>
  <c r="W32" i="4"/>
  <c r="W35" i="4" s="1"/>
  <c r="S31" i="4"/>
  <c r="W36" i="4" l="1"/>
  <c r="W41" i="4"/>
  <c r="W37" i="4"/>
</calcChain>
</file>

<file path=xl/sharedStrings.xml><?xml version="1.0" encoding="utf-8"?>
<sst xmlns="http://schemas.openxmlformats.org/spreadsheetml/2006/main" count="52" uniqueCount="44">
  <si>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</si>
  <si>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</si>
  <si>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</si>
  <si>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</si>
  <si>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</si>
  <si>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</si>
  <si>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</si>
  <si>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</si>
  <si>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</si>
  <si>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</si>
  <si>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</si>
  <si>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</si>
  <si>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</si>
  <si>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</si>
  <si>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</si>
  <si>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</si>
  <si>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</si>
  <si>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</si>
  <si>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</si>
  <si>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</si>
  <si>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</si>
  <si>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</si>
  <si>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</si>
  <si>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</si>
  <si>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</si>
  <si>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</si>
  <si>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</si>
  <si>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</si>
  <si>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</si>
  <si>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</si>
  <si>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</si>
  <si>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</si>
  <si>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</si>
  <si>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</si>
  <si>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</si>
  <si>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</si>
  <si>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</si>
  <si>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State Bank Of India ( RACPC Belapur ) - ANIKET ASHOK SALVI</t>
  </si>
  <si>
    <t>Agree</t>
  </si>
  <si>
    <t>CA</t>
  </si>
  <si>
    <t>As per Rera</t>
  </si>
  <si>
    <t>rate on CA</t>
  </si>
  <si>
    <t>Same Bldg</t>
  </si>
  <si>
    <t>MV/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</si>
</sst>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554909</xdr:colOff>
      <xdr:row>44</xdr:row>
      <xdr:rowOff>115422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6CD5E82-2388-4180-87BA-13313B5FC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623709" cy="80402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5857</xdr:colOff>
      <xdr:row>6</xdr:row>
      <xdr:rowOff>123824</xdr:rowOff>
    </xdr:from>
    <xdr:to>
      <xdr:col>28</xdr:col>
      <xdr:colOff>208684</xdr:colOff>
      <xdr:row>35</xdr:row>
      <xdr:rowOff>171449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71E006-974D-466C-94F5-D691EDB0C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5057" y="1266824"/>
          <a:ext cx="16052427" cy="5572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459731</xdr:colOff>
      <xdr:row>34</xdr:row>
      <xdr:rowOff>77088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68F637-557C-4442-B299-2E83BC420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38131" cy="636358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497837</xdr:colOff>
      <xdr:row>38</xdr:row>
      <xdr:rowOff>937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E3BA87-79BB-4FCB-B498-A979BBB30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76237" cy="67160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297784</xdr:colOff>
      <xdr:row>54</xdr:row>
      <xdr:rowOff>67934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26FB01-72CB-4D16-9FCA-DCBDD4AC9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7976184" cy="90214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192994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04DC56-823A-4D23-A6A5-492277DF8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7871394" cy="88404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535942</xdr:colOff>
      <xdr:row>47</xdr:row>
      <xdr:rowOff>29802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456B16-E1E7-49AD-8B8C-17A503AE2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14342" cy="8792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1"/>
  <sheetViews>
    <sheetView tabSelected="1" topLeftCell="A10" zoomScaleNormal="100" workbookViewId="0">
      <selection activeCell="W39" sqref="W3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1:20" x14ac:dyDescent="0.25">
      <c r="A3" s="4">
        <f t="shared" ref="A3:A8" si="0">N3</f>
        <v>0</v>
      </c>
      <c r="B3" s="4">
        <f t="shared" ref="B3:B8" si="1">Q3</f>
        <v>496</v>
      </c>
      <c r="C3" s="4">
        <f>B3*1.2</f>
        <v>595.19999999999993</v>
      </c>
      <c r="D3" s="4">
        <f t="shared" ref="D3:D8" si="2">C3*1.2</f>
        <v>714.2399999999999</v>
      </c>
      <c r="E3" s="5">
        <f t="shared" ref="E3:E8" si="3">R3</f>
        <v>3079995</v>
      </c>
      <c r="F3" s="10">
        <f t="shared" ref="F3:F8" si="4">ROUND((E3/B3),0)</f>
        <v>6210</v>
      </c>
      <c r="G3" s="10">
        <f t="shared" ref="G3:G8" si="5">ROUND((E3/C3),0)</f>
        <v>5175</v>
      </c>
      <c r="H3" s="10">
        <f t="shared" ref="H3:H8" si="6">ROUND((E3/D3),0)</f>
        <v>4312</v>
      </c>
      <c r="I3" s="4" t="e">
        <f>#REF!</f>
        <v>#REF!</v>
      </c>
      <c r="J3" s="4">
        <f t="shared" ref="J3:J8" si="7">S3</f>
        <v>0</v>
      </c>
      <c r="O3">
        <v>0</v>
      </c>
      <c r="P3">
        <f t="shared" ref="P3:Q8" si="8">O3/1.2</f>
        <v>0</v>
      </c>
      <c r="Q3">
        <v>496</v>
      </c>
      <c r="R3" s="2">
        <v>3079995</v>
      </c>
      <c r="S3" s="8"/>
      <c r="T3" s="8"/>
    </row>
    <row r="4" spans="1:20" x14ac:dyDescent="0.25">
      <c r="A4" s="4">
        <f>N4</f>
        <v>0</v>
      </c>
      <c r="B4" s="4">
        <f>Q4</f>
        <v>436</v>
      </c>
      <c r="C4" s="4">
        <f>B4*1.2</f>
        <v>523.19999999999993</v>
      </c>
      <c r="D4" s="4">
        <f>C4*1.2</f>
        <v>627.83999999999992</v>
      </c>
      <c r="E4" s="5">
        <f>R4</f>
        <v>2900000</v>
      </c>
      <c r="F4" s="10">
        <f>ROUND((E4/B4),0)</f>
        <v>6651</v>
      </c>
      <c r="G4" s="10">
        <f>ROUND((E4/C4),0)</f>
        <v>5543</v>
      </c>
      <c r="H4" s="10">
        <f>ROUND((E4/D4),0)</f>
        <v>4619</v>
      </c>
      <c r="I4" s="4" t="e">
        <f>#REF!</f>
        <v>#REF!</v>
      </c>
      <c r="J4" s="4" t="str">
        <f>S4</f>
        <v>Same Bldg</v>
      </c>
      <c r="O4">
        <v>0</v>
      </c>
      <c r="P4">
        <f>O4/1.2</f>
        <v>0</v>
      </c>
      <c r="Q4">
        <v>436</v>
      </c>
      <c r="R4" s="2">
        <v>2900000</v>
      </c>
      <c r="S4" s="8" t="s">
        <v>42</v>
      </c>
      <c r="T4" s="8"/>
    </row>
    <row r="5" spans="1:20" s="47" customFormat="1" x14ac:dyDescent="0.25">
      <c r="A5" s="45">
        <f t="shared" si="0"/>
        <v>0</v>
      </c>
      <c r="B5" s="45">
        <f t="shared" si="1"/>
        <v>436</v>
      </c>
      <c r="C5" s="45">
        <f t="shared" ref="C5:C8" si="9">B5*1.2</f>
        <v>523.19999999999993</v>
      </c>
      <c r="D5" s="45">
        <f t="shared" si="2"/>
        <v>627.83999999999992</v>
      </c>
      <c r="E5" s="46">
        <f t="shared" si="3"/>
        <v>3100000</v>
      </c>
      <c r="F5" s="45">
        <f t="shared" si="4"/>
        <v>7110</v>
      </c>
      <c r="G5" s="45">
        <f t="shared" si="5"/>
        <v>5925</v>
      </c>
      <c r="H5" s="45">
        <f t="shared" si="6"/>
        <v>4938</v>
      </c>
      <c r="I5" s="45" t="e">
        <f>#REF!</f>
        <v>#REF!</v>
      </c>
      <c r="J5" s="45" t="str">
        <f t="shared" si="7"/>
        <v>Same Bldg</v>
      </c>
      <c r="O5" s="47">
        <v>0</v>
      </c>
      <c r="P5" s="47">
        <f t="shared" si="8"/>
        <v>0</v>
      </c>
      <c r="Q5" s="47">
        <v>436</v>
      </c>
      <c r="R5" s="48">
        <v>3100000</v>
      </c>
      <c r="S5" s="47" t="s">
        <v>42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8"/>
        <v>0</v>
      </c>
      <c r="R6" s="2">
        <v>0</v>
      </c>
      <c r="S6" s="8"/>
      <c r="T6" s="8"/>
    </row>
    <row r="7" spans="1:20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10" t="e">
        <f t="shared" ref="F7" si="15">ROUND((E7/B7),0)</f>
        <v>#DIV/0!</v>
      </c>
      <c r="G7" s="10" t="e">
        <f t="shared" ref="G7" si="16">ROUND((E7/C7),0)</f>
        <v>#DIV/0!</v>
      </c>
      <c r="H7" s="10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</row>
    <row r="9" spans="1:20" ht="36.75" customHeight="1" x14ac:dyDescent="0.25">
      <c r="A9" s="42" t="s">
        <v>36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T9" s="8"/>
    </row>
    <row r="10" spans="1:20" x14ac:dyDescent="0.25">
      <c r="A10" s="4">
        <f t="shared" ref="A10:A18" si="21">N10</f>
        <v>0</v>
      </c>
      <c r="B10" s="4">
        <f t="shared" ref="B10:B18" si="22">Q10</f>
        <v>430</v>
      </c>
      <c r="C10" s="4">
        <f>B10*1.2</f>
        <v>516</v>
      </c>
      <c r="D10" s="4">
        <f t="shared" ref="D10:D18" si="23">C10*1.2</f>
        <v>619.19999999999993</v>
      </c>
      <c r="E10" s="5">
        <f t="shared" ref="E10:E18" si="24">R10</f>
        <v>3200000</v>
      </c>
      <c r="F10" s="10">
        <f t="shared" ref="F10:F18" si="25">ROUND((E10/B10),0)</f>
        <v>7442</v>
      </c>
      <c r="G10" s="10">
        <f t="shared" ref="G10:G18" si="26">ROUND((E10/C10),0)</f>
        <v>6202</v>
      </c>
      <c r="H10" s="10">
        <f t="shared" ref="H10:H18" si="27">ROUND((E10/D10),0)</f>
        <v>5168</v>
      </c>
      <c r="I10" s="4" t="e">
        <f>#REF!</f>
        <v>#REF!</v>
      </c>
      <c r="J10" s="4">
        <f t="shared" ref="J10:J18" si="28">S10</f>
        <v>0</v>
      </c>
      <c r="O10">
        <v>0</v>
      </c>
      <c r="P10">
        <f t="shared" ref="P10:Q18" si="29">O10/1.2</f>
        <v>0</v>
      </c>
      <c r="Q10">
        <v>430</v>
      </c>
      <c r="R10" s="2">
        <v>3200000</v>
      </c>
      <c r="S10" s="8"/>
      <c r="T10" s="8"/>
    </row>
    <row r="11" spans="1:20" x14ac:dyDescent="0.25">
      <c r="A11" s="4">
        <f t="shared" si="21"/>
        <v>0</v>
      </c>
      <c r="B11" s="4">
        <f t="shared" si="22"/>
        <v>550</v>
      </c>
      <c r="C11" s="4">
        <f t="shared" ref="C11:C18" si="30">B11*1.2</f>
        <v>660</v>
      </c>
      <c r="D11" s="4">
        <f t="shared" si="23"/>
        <v>792</v>
      </c>
      <c r="E11" s="5">
        <f t="shared" si="24"/>
        <v>3500000</v>
      </c>
      <c r="F11" s="10">
        <f t="shared" si="25"/>
        <v>6364</v>
      </c>
      <c r="G11" s="10">
        <f t="shared" si="26"/>
        <v>5303</v>
      </c>
      <c r="H11" s="10">
        <f t="shared" si="27"/>
        <v>4419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v>550</v>
      </c>
      <c r="R11" s="2">
        <v>3500000</v>
      </c>
      <c r="S11" s="8"/>
      <c r="T11" s="8"/>
    </row>
    <row r="12" spans="1:20" s="47" customFormat="1" x14ac:dyDescent="0.25">
      <c r="A12" s="45">
        <f t="shared" si="21"/>
        <v>0</v>
      </c>
      <c r="B12" s="45">
        <f t="shared" si="22"/>
        <v>510</v>
      </c>
      <c r="C12" s="45">
        <f t="shared" si="30"/>
        <v>612</v>
      </c>
      <c r="D12" s="45">
        <f t="shared" si="23"/>
        <v>734.4</v>
      </c>
      <c r="E12" s="46">
        <f t="shared" si="24"/>
        <v>4500000</v>
      </c>
      <c r="F12" s="45">
        <f t="shared" si="25"/>
        <v>8824</v>
      </c>
      <c r="G12" s="45">
        <f t="shared" si="26"/>
        <v>7353</v>
      </c>
      <c r="H12" s="45">
        <f t="shared" si="27"/>
        <v>6127</v>
      </c>
      <c r="I12" s="45" t="e">
        <f>#REF!</f>
        <v>#REF!</v>
      </c>
      <c r="J12" s="45">
        <f t="shared" si="28"/>
        <v>0</v>
      </c>
      <c r="O12" s="47">
        <v>0</v>
      </c>
      <c r="P12" s="47">
        <f t="shared" si="29"/>
        <v>0</v>
      </c>
      <c r="Q12" s="47">
        <v>510</v>
      </c>
      <c r="R12" s="48">
        <v>4500000</v>
      </c>
    </row>
    <row r="13" spans="1:20" s="47" customFormat="1" x14ac:dyDescent="0.25">
      <c r="A13" s="45">
        <f t="shared" si="21"/>
        <v>0</v>
      </c>
      <c r="B13" s="45">
        <f t="shared" si="22"/>
        <v>391.66666666666669</v>
      </c>
      <c r="C13" s="45">
        <f t="shared" si="30"/>
        <v>470</v>
      </c>
      <c r="D13" s="45">
        <f t="shared" si="23"/>
        <v>564</v>
      </c>
      <c r="E13" s="46">
        <f t="shared" si="24"/>
        <v>3050000</v>
      </c>
      <c r="F13" s="45">
        <f t="shared" si="25"/>
        <v>7787</v>
      </c>
      <c r="G13" s="45">
        <f t="shared" si="26"/>
        <v>6489</v>
      </c>
      <c r="H13" s="45">
        <f t="shared" si="27"/>
        <v>5408</v>
      </c>
      <c r="I13" s="45" t="e">
        <f>#REF!</f>
        <v>#REF!</v>
      </c>
      <c r="J13" s="45">
        <f t="shared" si="28"/>
        <v>0</v>
      </c>
      <c r="O13" s="47">
        <v>0</v>
      </c>
      <c r="P13" s="47">
        <v>470</v>
      </c>
      <c r="Q13" s="47">
        <f t="shared" si="29"/>
        <v>391.66666666666669</v>
      </c>
      <c r="R13" s="48">
        <v>3050000</v>
      </c>
    </row>
    <row r="14" spans="1:20" x14ac:dyDescent="0.25">
      <c r="A14" s="4">
        <f t="shared" si="21"/>
        <v>0</v>
      </c>
      <c r="B14" s="4">
        <f t="shared" si="22"/>
        <v>470</v>
      </c>
      <c r="C14" s="4">
        <f t="shared" si="30"/>
        <v>564</v>
      </c>
      <c r="D14" s="4">
        <f t="shared" si="23"/>
        <v>676.8</v>
      </c>
      <c r="E14" s="5">
        <f t="shared" si="24"/>
        <v>3800000</v>
      </c>
      <c r="F14" s="10">
        <f t="shared" si="25"/>
        <v>8085</v>
      </c>
      <c r="G14" s="10">
        <f t="shared" si="26"/>
        <v>6738</v>
      </c>
      <c r="H14" s="10">
        <f t="shared" si="27"/>
        <v>5615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v>470</v>
      </c>
      <c r="R14" s="2">
        <v>3800000</v>
      </c>
      <c r="S14" s="8"/>
      <c r="T14" s="8"/>
    </row>
    <row r="15" spans="1:20" x14ac:dyDescent="0.25">
      <c r="A15" s="4">
        <f t="shared" si="21"/>
        <v>0</v>
      </c>
      <c r="B15" s="4">
        <f t="shared" si="22"/>
        <v>0</v>
      </c>
      <c r="C15" s="4">
        <f t="shared" si="30"/>
        <v>0</v>
      </c>
      <c r="D15" s="4">
        <f t="shared" si="23"/>
        <v>0</v>
      </c>
      <c r="E15" s="5">
        <f t="shared" si="24"/>
        <v>0</v>
      </c>
      <c r="F15" s="10" t="e">
        <f t="shared" si="25"/>
        <v>#DIV/0!</v>
      </c>
      <c r="G15" s="10" t="e">
        <f t="shared" si="26"/>
        <v>#DIV/0!</v>
      </c>
      <c r="H15" s="10" t="e">
        <f t="shared" si="27"/>
        <v>#DIV/0!</v>
      </c>
      <c r="I15" s="4" t="e">
        <f>#REF!</f>
        <v>#REF!</v>
      </c>
      <c r="J15" s="4">
        <f t="shared" si="28"/>
        <v>0</v>
      </c>
      <c r="O15">
        <v>0</v>
      </c>
      <c r="P15">
        <f t="shared" si="29"/>
        <v>0</v>
      </c>
      <c r="Q15">
        <f t="shared" si="29"/>
        <v>0</v>
      </c>
      <c r="R15" s="2">
        <v>0</v>
      </c>
      <c r="S15" s="8"/>
      <c r="T15" s="8"/>
    </row>
    <row r="16" spans="1:20" x14ac:dyDescent="0.25">
      <c r="A16" s="4">
        <f t="shared" si="21"/>
        <v>0</v>
      </c>
      <c r="B16" s="4">
        <f t="shared" si="22"/>
        <v>0</v>
      </c>
      <c r="C16" s="4">
        <f t="shared" si="30"/>
        <v>0</v>
      </c>
      <c r="D16" s="4">
        <f t="shared" si="23"/>
        <v>0</v>
      </c>
      <c r="E16" s="5">
        <f t="shared" si="24"/>
        <v>0</v>
      </c>
      <c r="F16" s="10" t="e">
        <f t="shared" si="25"/>
        <v>#DIV/0!</v>
      </c>
      <c r="G16" s="10" t="e">
        <f t="shared" si="26"/>
        <v>#DIV/0!</v>
      </c>
      <c r="H16" s="10" t="e">
        <f t="shared" si="27"/>
        <v>#DIV/0!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f t="shared" si="29"/>
        <v>0</v>
      </c>
      <c r="R16" s="2">
        <v>0</v>
      </c>
      <c r="S16" s="8"/>
      <c r="T16" s="8"/>
    </row>
    <row r="17" spans="1:25" x14ac:dyDescent="0.25">
      <c r="A17" s="4">
        <f t="shared" si="21"/>
        <v>0</v>
      </c>
      <c r="B17" s="4">
        <f t="shared" si="22"/>
        <v>0</v>
      </c>
      <c r="C17" s="4">
        <f t="shared" si="30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10" t="e">
        <f t="shared" si="26"/>
        <v>#DIV/0!</v>
      </c>
      <c r="H17" s="10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f t="shared" si="29"/>
        <v>0</v>
      </c>
      <c r="R17" s="2">
        <v>0</v>
      </c>
      <c r="S17" s="8"/>
      <c r="T17" s="8"/>
    </row>
    <row r="18" spans="1:25" x14ac:dyDescent="0.25">
      <c r="A18" s="4">
        <f t="shared" si="21"/>
        <v>0</v>
      </c>
      <c r="B18" s="4">
        <f t="shared" si="22"/>
        <v>0</v>
      </c>
      <c r="C18" s="4">
        <f t="shared" si="30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10" t="e">
        <f t="shared" si="26"/>
        <v>#DIV/0!</v>
      </c>
      <c r="H18" s="10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f t="shared" si="29"/>
        <v>0</v>
      </c>
      <c r="R18" s="2">
        <v>0</v>
      </c>
      <c r="S18" s="8"/>
      <c r="T18" s="8"/>
    </row>
    <row r="19" spans="1:25" ht="15.75" x14ac:dyDescent="0.25">
      <c r="U19" s="18" t="s">
        <v>13</v>
      </c>
      <c r="V19" s="19"/>
      <c r="W19" s="20">
        <v>8200</v>
      </c>
      <c r="X19" s="21" t="s">
        <v>41</v>
      </c>
    </row>
    <row r="20" spans="1:25" ht="38.25" customHeight="1" x14ac:dyDescent="0.25">
      <c r="S20" s="11"/>
      <c r="T20" s="11"/>
      <c r="U20" s="22" t="s">
        <v>14</v>
      </c>
      <c r="V20" s="19"/>
      <c r="W20" s="20">
        <v>2500</v>
      </c>
      <c r="X20" s="23"/>
    </row>
    <row r="21" spans="1:25" ht="15.75" x14ac:dyDescent="0.25">
      <c r="S21" s="11"/>
      <c r="T21" s="11"/>
      <c r="U21" s="18" t="s">
        <v>15</v>
      </c>
      <c r="V21" s="19"/>
      <c r="W21" s="20">
        <f>W19-W20</f>
        <v>5700</v>
      </c>
      <c r="X21" s="23"/>
    </row>
    <row r="22" spans="1:25" ht="15.75" x14ac:dyDescent="0.25">
      <c r="G22" s="6"/>
      <c r="H22" s="6"/>
      <c r="S22" s="11"/>
      <c r="T22" s="11"/>
      <c r="U22" s="18" t="s">
        <v>16</v>
      </c>
      <c r="V22" s="19"/>
      <c r="W22" s="20">
        <f>W20</f>
        <v>2500</v>
      </c>
      <c r="X22" s="23"/>
    </row>
    <row r="23" spans="1:25" ht="15.75" x14ac:dyDescent="0.25">
      <c r="S23" s="11"/>
      <c r="T23" s="11"/>
      <c r="U23" s="18" t="s">
        <v>17</v>
      </c>
      <c r="V23" s="24"/>
      <c r="W23" s="25">
        <v>0</v>
      </c>
      <c r="X23" s="26">
        <v>2023</v>
      </c>
    </row>
    <row r="24" spans="1:25" ht="15.75" x14ac:dyDescent="0.25">
      <c r="S24" s="11"/>
      <c r="T24" s="11"/>
      <c r="U24" s="18" t="s">
        <v>18</v>
      </c>
      <c r="V24" s="24"/>
      <c r="W24" s="25">
        <f>W25-W23</f>
        <v>60</v>
      </c>
      <c r="X24" s="25">
        <v>2024</v>
      </c>
      <c r="Y24" t="s">
        <v>40</v>
      </c>
    </row>
    <row r="25" spans="1:25" ht="15.75" x14ac:dyDescent="0.25">
      <c r="F25" s="7" t="s">
        <v>38</v>
      </c>
      <c r="S25" s="11"/>
      <c r="T25" s="11"/>
      <c r="U25" s="18" t="s">
        <v>19</v>
      </c>
      <c r="V25" s="24"/>
      <c r="W25" s="25">
        <v>60</v>
      </c>
      <c r="X25" s="25"/>
    </row>
    <row r="26" spans="1:25" ht="39" customHeight="1" x14ac:dyDescent="0.25">
      <c r="F26" s="7" t="s">
        <v>39</v>
      </c>
      <c r="G26">
        <v>32.33</v>
      </c>
      <c r="H26">
        <f>G26*10.764</f>
        <v>348.00011999999998</v>
      </c>
      <c r="P26" s="43" t="s">
        <v>37</v>
      </c>
      <c r="Q26" s="43"/>
      <c r="R26" s="43"/>
      <c r="S26" s="43"/>
      <c r="T26" s="44"/>
      <c r="U26" s="22" t="s">
        <v>20</v>
      </c>
      <c r="V26" s="24"/>
      <c r="W26" s="25">
        <f>90*W23/W25</f>
        <v>0</v>
      </c>
      <c r="X26" s="25"/>
    </row>
    <row r="27" spans="1:25" ht="15.75" x14ac:dyDescent="0.25">
      <c r="G27">
        <v>2.88</v>
      </c>
      <c r="H27">
        <f t="shared" ref="H27:H28" si="31">G27*10.764</f>
        <v>31.000319999999999</v>
      </c>
      <c r="U27" s="18"/>
      <c r="V27" s="27"/>
      <c r="W27" s="28">
        <f>W26%</f>
        <v>0</v>
      </c>
      <c r="X27" s="28"/>
    </row>
    <row r="28" spans="1:25" ht="15.75" x14ac:dyDescent="0.25">
      <c r="G28">
        <v>4.8600000000000003</v>
      </c>
      <c r="H28">
        <f t="shared" si="31"/>
        <v>52.313040000000001</v>
      </c>
      <c r="P28" s="15" t="s">
        <v>30</v>
      </c>
      <c r="Q28" s="15" t="s">
        <v>31</v>
      </c>
      <c r="R28" s="15" t="s">
        <v>32</v>
      </c>
      <c r="S28" s="15" t="s">
        <v>33</v>
      </c>
      <c r="T28" s="13"/>
      <c r="U28" s="18" t="s">
        <v>21</v>
      </c>
      <c r="V28" s="19"/>
      <c r="W28" s="20">
        <f>W22*W27</f>
        <v>0</v>
      </c>
      <c r="X28" s="23"/>
    </row>
    <row r="29" spans="1:25" ht="15.75" x14ac:dyDescent="0.25">
      <c r="H29">
        <f>SUM(H26:H28)</f>
        <v>431.31347999999997</v>
      </c>
      <c r="Q29">
        <f>N17</f>
        <v>0</v>
      </c>
      <c r="R29" s="16">
        <f>N15</f>
        <v>0</v>
      </c>
      <c r="S29" s="16">
        <f>R29*Q29</f>
        <v>0</v>
      </c>
      <c r="U29" s="18" t="s">
        <v>22</v>
      </c>
      <c r="V29" s="19"/>
      <c r="W29" s="20">
        <f>W22-W28</f>
        <v>2500</v>
      </c>
      <c r="X29" s="23"/>
    </row>
    <row r="30" spans="1:25" ht="15.75" x14ac:dyDescent="0.25">
      <c r="R30" s="6" t="s">
        <v>33</v>
      </c>
      <c r="S30" s="17">
        <f>SUM(S29:S29)</f>
        <v>0</v>
      </c>
      <c r="U30" s="18" t="s">
        <v>15</v>
      </c>
      <c r="V30" s="19"/>
      <c r="W30" s="20">
        <f>W21</f>
        <v>5700</v>
      </c>
      <c r="X30" s="23"/>
    </row>
    <row r="31" spans="1:25" ht="15.75" x14ac:dyDescent="0.25">
      <c r="R31" s="6" t="s">
        <v>24</v>
      </c>
      <c r="S31" s="17">
        <f>S30*90%</f>
        <v>0</v>
      </c>
      <c r="U31" s="24"/>
      <c r="V31" s="19"/>
      <c r="W31" s="20"/>
      <c r="X31" s="23"/>
    </row>
    <row r="32" spans="1:25" ht="15.75" x14ac:dyDescent="0.25">
      <c r="R32" s="6" t="s">
        <v>34</v>
      </c>
      <c r="S32" s="17">
        <f>S30*80%</f>
        <v>0</v>
      </c>
      <c r="U32" s="29" t="s">
        <v>23</v>
      </c>
      <c r="V32" s="30"/>
      <c r="W32" s="21">
        <f>W30+W29</f>
        <v>8200</v>
      </c>
      <c r="X32" s="23"/>
    </row>
    <row r="33" spans="15:24" ht="15.75" x14ac:dyDescent="0.25">
      <c r="S33" s="11"/>
      <c r="T33" s="11"/>
      <c r="U33" s="24"/>
      <c r="V33" s="24"/>
      <c r="W33" s="25"/>
      <c r="X33" s="25"/>
    </row>
    <row r="34" spans="15:24" ht="15.75" x14ac:dyDescent="0.25">
      <c r="S34" s="11"/>
      <c r="T34" s="11"/>
      <c r="U34" s="29" t="s">
        <v>39</v>
      </c>
      <c r="V34" s="31"/>
      <c r="W34" s="26">
        <v>431</v>
      </c>
      <c r="X34" s="25"/>
    </row>
    <row r="35" spans="15:24" ht="15.75" x14ac:dyDescent="0.25">
      <c r="P35" s="14" t="s">
        <v>29</v>
      </c>
      <c r="S35" s="11"/>
      <c r="T35" s="12"/>
      <c r="U35" s="18" t="s">
        <v>43</v>
      </c>
      <c r="V35" s="32"/>
      <c r="W35" s="33">
        <f>W32*W34+X36</f>
        <v>3534200</v>
      </c>
      <c r="X35" s="34"/>
    </row>
    <row r="36" spans="15:24" ht="15.75" x14ac:dyDescent="0.25">
      <c r="S36" s="12"/>
      <c r="T36" s="11"/>
      <c r="U36" s="18" t="s">
        <v>24</v>
      </c>
      <c r="V36" s="24"/>
      <c r="W36" s="35">
        <f>W35*0.9</f>
        <v>3180780</v>
      </c>
      <c r="X36" s="36"/>
    </row>
    <row r="37" spans="15:24" ht="15.75" x14ac:dyDescent="0.25">
      <c r="S37" s="11"/>
      <c r="T37" s="11"/>
      <c r="U37" s="18" t="s">
        <v>25</v>
      </c>
      <c r="V37" s="24"/>
      <c r="W37" s="35">
        <f>W35*0.8</f>
        <v>2827360</v>
      </c>
      <c r="X37" s="35"/>
    </row>
    <row r="38" spans="15:24" ht="15.75" x14ac:dyDescent="0.25">
      <c r="O38" s="11"/>
      <c r="P38" s="11"/>
      <c r="Q38" s="11"/>
      <c r="R38" s="11"/>
      <c r="S38" s="11"/>
      <c r="T38" s="11"/>
      <c r="U38" s="18"/>
      <c r="V38" s="24"/>
      <c r="W38" s="37"/>
      <c r="X38" s="25"/>
    </row>
    <row r="39" spans="15:24" ht="15.75" x14ac:dyDescent="0.25">
      <c r="U39" s="38" t="s">
        <v>26</v>
      </c>
      <c r="V39" s="39"/>
      <c r="W39" s="40">
        <f>W20*W34</f>
        <v>1077500</v>
      </c>
      <c r="X39" s="40"/>
    </row>
    <row r="40" spans="15:24" ht="15.75" x14ac:dyDescent="0.25">
      <c r="U40" s="18" t="s">
        <v>27</v>
      </c>
      <c r="V40" s="24"/>
      <c r="W40" s="37"/>
      <c r="X40" s="37"/>
    </row>
    <row r="41" spans="15:24" ht="15.75" x14ac:dyDescent="0.25">
      <c r="U41" s="41" t="s">
        <v>28</v>
      </c>
      <c r="V41" s="37"/>
      <c r="W41" s="35">
        <f>W35*0.025/12</f>
        <v>7362.916666666667</v>
      </c>
      <c r="X41" s="35"/>
    </row>
  </sheetData>
  <mergeCells count="3">
    <mergeCell ref="A9:R9"/>
    <mergeCell ref="A2:R2"/>
    <mergeCell ref="P26:T2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P40:Q42"/>
  <sheetViews>
    <sheetView topLeftCell="A6" workbookViewId="0">
      <selection activeCell="Q42" sqref="Q42"/>
    </sheetView>
  </sheetViews>
  <sheetFormatPr defaultRowHeight="15" x14ac:dyDescent="0.25"/>
  <sheetData>
    <row r="40" spans="16:17" x14ac:dyDescent="0.25">
      <c r="P40">
        <v>34.020000000000003</v>
      </c>
    </row>
    <row r="41" spans="16:17" x14ac:dyDescent="0.25">
      <c r="P41">
        <v>12.02</v>
      </c>
    </row>
    <row r="42" spans="16:17" x14ac:dyDescent="0.25">
      <c r="P42">
        <f>P40+P41</f>
        <v>46.040000000000006</v>
      </c>
      <c r="Q42">
        <f>P42*10.764</f>
        <v>495.57456000000002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Q41"/>
  <sheetViews>
    <sheetView topLeftCell="A7" zoomScaleNormal="100" workbookViewId="0">
      <selection activeCell="K38" sqref="K38"/>
    </sheetView>
  </sheetViews>
  <sheetFormatPr defaultRowHeight="15" x14ac:dyDescent="0.25"/>
  <sheetData>
    <row r="2" spans="1:1" x14ac:dyDescent="0.25">
      <c r="A2" s="6"/>
    </row>
    <row r="38" spans="16:17" x14ac:dyDescent="0.25">
      <c r="P38">
        <v>32.22</v>
      </c>
    </row>
    <row r="39" spans="16:17" x14ac:dyDescent="0.25">
      <c r="P39">
        <v>2.88</v>
      </c>
    </row>
    <row r="40" spans="16:17" x14ac:dyDescent="0.25">
      <c r="P40">
        <v>5.4</v>
      </c>
    </row>
    <row r="41" spans="16:17" x14ac:dyDescent="0.25">
      <c r="P41">
        <f>P38+P39+P40</f>
        <v>40.5</v>
      </c>
      <c r="Q41">
        <f>P41*10.764</f>
        <v>435.94199999999995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M18:N43"/>
  <sheetViews>
    <sheetView topLeftCell="A7" zoomScaleNormal="100" workbookViewId="0">
      <selection activeCell="N43" sqref="N43"/>
    </sheetView>
  </sheetViews>
  <sheetFormatPr defaultRowHeight="15" x14ac:dyDescent="0.25"/>
  <sheetData>
    <row r="18" ht="3.75" customHeight="1" x14ac:dyDescent="0.25"/>
    <row r="19" hidden="1" x14ac:dyDescent="0.25"/>
    <row r="40" spans="13:14" x14ac:dyDescent="0.25">
      <c r="M40">
        <v>32.22</v>
      </c>
    </row>
    <row r="41" spans="13:14" x14ac:dyDescent="0.25">
      <c r="M41">
        <v>2.88</v>
      </c>
    </row>
    <row r="42" spans="13:14" x14ac:dyDescent="0.25">
      <c r="M42">
        <v>5.4</v>
      </c>
    </row>
    <row r="43" spans="13:14" x14ac:dyDescent="0.25">
      <c r="M43">
        <f>M40+M41+M42</f>
        <v>40.5</v>
      </c>
      <c r="N43">
        <f>M43*10.764</f>
        <v>435.94199999999995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4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2023-11-09T05:40:31Z</dcterms:modified>
</cp:coreProperties>
</file>