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thmesh Pradip Rane\"/>
    </mc:Choice>
  </mc:AlternateContent>
  <xr:revisionPtr revIDLastSave="0" documentId="13_ncr:1_{6B813028-9856-492F-AC2C-A58A2514486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C2" i="4"/>
  <c r="C3" i="4"/>
  <c r="C4" i="4"/>
  <c r="C5" i="4"/>
  <c r="C6" i="4"/>
  <c r="C7" i="4"/>
  <c r="C8" i="4"/>
  <c r="C9" i="4"/>
  <c r="C10" i="4"/>
  <c r="C11" i="4"/>
  <c r="C12" i="4"/>
  <c r="C13" i="4"/>
  <c r="C14" i="4"/>
  <c r="R23" i="4"/>
  <c r="P10" i="4" l="1"/>
  <c r="T10" i="4"/>
  <c r="P9" i="4"/>
  <c r="R8" i="4" l="1"/>
  <c r="Q5" i="4"/>
  <c r="H22" i="4"/>
  <c r="H20" i="4"/>
  <c r="I19" i="4"/>
  <c r="I18" i="4"/>
  <c r="Q12" i="4" l="1"/>
  <c r="P12" i="4"/>
  <c r="P11" i="4"/>
  <c r="Q10" i="4"/>
  <c r="Q9" i="4"/>
  <c r="P8" i="4"/>
  <c r="P7" i="4"/>
  <c r="P6" i="4"/>
  <c r="P4" i="4"/>
  <c r="P3" i="4"/>
  <c r="P2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<sst xmlns="http://schemas.openxmlformats.org/spreadsheetml/2006/main" count="34" uniqueCount="28">
  <si>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</si>
  <si>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</si>
  <si>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</si>
  <si>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</si>
  <si>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</si>
  <si>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</si>
  <si>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</si>
  <si>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</si>
  <si>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</si>
  <si>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</si>
  <si>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</si>
  <si>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</si>
  <si>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</si>
  <si>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 no. G 27, panch jyot, sector 29 , vashi</t>
  </si>
  <si>
    <t>bua</t>
  </si>
  <si>
    <t>addl fsi</t>
  </si>
  <si>
    <t>agreemen t - 02.02.2018 - 1.85 cr</t>
  </si>
  <si>
    <t>rate</t>
  </si>
  <si>
    <t>fmv</t>
  </si>
  <si>
    <t>panch jyot</t>
  </si>
  <si>
    <t>27.01.23</t>
  </si>
  <si>
    <t>26.04.23</t>
  </si>
  <si>
    <t>loan - 1.15 cr</t>
  </si>
  <si>
    <t>oc - 2009</t>
  </si>
  <si>
    <t>ls - 2.2 to 2.4 cr</t>
  </si>
  <si>
    <t>mca</t>
  </si>
  <si>
    <t>terrrace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</si>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</sst>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420945</xdr:colOff>
      <xdr:row>41</xdr:row>
      <xdr:rowOff>48658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49B58-B5C3-4CA3-810F-FA45FCD9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22545" cy="7401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601860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34D9-C3DF-46EE-918C-B7B2528F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93860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144767</xdr:colOff>
      <xdr:row>46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E0FEF-FBC5-45CA-B8BA-558A42E6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555967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278476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B511-DCC9-484E-8237-EBDAF56C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28076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97475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602B4-6CA4-46C4-A58A-C6E8CCF3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47075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459391</xdr:colOff>
      <xdr:row>54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D028B-C459-437E-8F5F-BCDA1A81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699391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277710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35842-975B-4473-8968-3DFC123F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640910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506427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6F7E1-DDF1-4C0D-B1DC-81CC85E9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79227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1E1D3-13B6-42EA-B359-A6FF03D8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4BC78-3F6C-4454-973F-89DDC60E9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9" sqref="P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945</v>
      </c>
      <c r="C2" s="4">
        <f>B2*1.2</f>
        <v>1134</v>
      </c>
      <c r="D2" s="4">
        <f t="shared" ref="D2:D13" si="2">C2*1.2</f>
        <v>1360.8</v>
      </c>
      <c r="E2" s="5">
        <f t="shared" ref="E2:E13" si="3">R2</f>
        <v>33700000</v>
      </c>
      <c r="F2" s="10">
        <f t="shared" ref="F2:F13" si="4">ROUND((E2/B2),0)</f>
        <v>35661</v>
      </c>
      <c r="G2" s="10">
        <f t="shared" ref="G2:G13" si="5">ROUND((E2/C2),0)</f>
        <v>29718</v>
      </c>
      <c r="H2" s="10">
        <f t="shared" ref="H2:H13" si="6">ROUND((E2/D2),0)</f>
        <v>24765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945</v>
      </c>
      <c r="R2" s="2">
        <v>33700000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850</v>
      </c>
      <c r="C3" s="4">
        <f t="shared" ref="C3:C15" si="9">B3*1.2</f>
        <v>1020</v>
      </c>
      <c r="D3" s="4">
        <f t="shared" si="2"/>
        <v>1224</v>
      </c>
      <c r="E3" s="5">
        <f t="shared" si="3"/>
        <v>19000000</v>
      </c>
      <c r="F3" s="10">
        <f t="shared" si="4"/>
        <v>22353</v>
      </c>
      <c r="G3" s="15">
        <f t="shared" si="5"/>
        <v>18627</v>
      </c>
      <c r="H3" s="10">
        <f t="shared" si="6"/>
        <v>15523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850</v>
      </c>
      <c r="R3" s="2">
        <v>19000000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5">
        <f t="shared" si="3"/>
        <v>19000000</v>
      </c>
      <c r="F4" s="10">
        <f t="shared" si="4"/>
        <v>21111</v>
      </c>
      <c r="G4" s="10">
        <f t="shared" si="5"/>
        <v>17593</v>
      </c>
      <c r="H4" s="10">
        <f t="shared" si="6"/>
        <v>14660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900</v>
      </c>
      <c r="R4" s="2">
        <v>19000000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1333.3333333333335</v>
      </c>
      <c r="C5" s="4">
        <f t="shared" si="9"/>
        <v>1600.0000000000002</v>
      </c>
      <c r="D5" s="4">
        <f t="shared" si="2"/>
        <v>1920.0000000000002</v>
      </c>
      <c r="E5" s="5">
        <f t="shared" si="3"/>
        <v>27000000</v>
      </c>
      <c r="F5" s="10">
        <f t="shared" si="4"/>
        <v>20250</v>
      </c>
      <c r="G5" s="10">
        <f t="shared" si="5"/>
        <v>16875</v>
      </c>
      <c r="H5" s="10">
        <f t="shared" si="6"/>
        <v>14063</v>
      </c>
      <c r="I5" s="4" t="e">
        <f>#REF!</f>
        <v>#REF!</v>
      </c>
      <c r="J5" s="4" t="str">
        <f t="shared" si="7"/>
        <v>panch jyot</v>
      </c>
      <c r="O5">
        <v>0</v>
      </c>
      <c r="P5">
        <v>1600</v>
      </c>
      <c r="Q5">
        <f t="shared" ref="Q5:Q12" si="10">P5/1.2</f>
        <v>1333.3333333333335</v>
      </c>
      <c r="R5" s="2">
        <v>27000000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1300</v>
      </c>
      <c r="C6" s="4">
        <f t="shared" si="9"/>
        <v>1560</v>
      </c>
      <c r="D6" s="4">
        <f t="shared" si="2"/>
        <v>1872</v>
      </c>
      <c r="E6" s="5">
        <f t="shared" si="3"/>
        <v>40000000</v>
      </c>
      <c r="F6" s="10">
        <f t="shared" si="4"/>
        <v>30769</v>
      </c>
      <c r="G6" s="10">
        <f t="shared" si="5"/>
        <v>25641</v>
      </c>
      <c r="H6" s="10">
        <f t="shared" si="6"/>
        <v>21368</v>
      </c>
      <c r="I6" s="4" t="e">
        <f>#REF!</f>
        <v>#REF!</v>
      </c>
      <c r="J6" s="4" t="str">
        <f t="shared" si="7"/>
        <v>panch jyot</v>
      </c>
      <c r="O6">
        <v>0</v>
      </c>
      <c r="P6">
        <f t="shared" si="8"/>
        <v>0</v>
      </c>
      <c r="Q6">
        <v>1300</v>
      </c>
      <c r="R6" s="2">
        <v>40000000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900</v>
      </c>
      <c r="C7" s="4">
        <f t="shared" si="9"/>
        <v>1080</v>
      </c>
      <c r="D7" s="4">
        <f t="shared" si="2"/>
        <v>1296</v>
      </c>
      <c r="E7" s="5">
        <f t="shared" si="3"/>
        <v>21000000</v>
      </c>
      <c r="F7" s="10">
        <f t="shared" si="4"/>
        <v>23333</v>
      </c>
      <c r="G7" s="15">
        <f t="shared" si="5"/>
        <v>19444</v>
      </c>
      <c r="H7" s="10">
        <f t="shared" si="6"/>
        <v>16204</v>
      </c>
      <c r="I7" s="4" t="e">
        <f>#REF!</f>
        <v>#REF!</v>
      </c>
      <c r="J7" s="4" t="str">
        <f t="shared" si="7"/>
        <v>panch jyot</v>
      </c>
      <c r="O7">
        <v>0</v>
      </c>
      <c r="P7">
        <f t="shared" si="8"/>
        <v>0</v>
      </c>
      <c r="Q7">
        <v>900</v>
      </c>
      <c r="R7" s="2">
        <v>21000000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900</v>
      </c>
      <c r="C8" s="4">
        <f t="shared" si="9"/>
        <v>1080</v>
      </c>
      <c r="D8" s="4">
        <f t="shared" si="2"/>
        <v>1296</v>
      </c>
      <c r="E8" s="5">
        <f t="shared" si="3"/>
        <v>17307900</v>
      </c>
      <c r="F8" s="10">
        <f t="shared" si="4"/>
        <v>19231</v>
      </c>
      <c r="G8" s="10">
        <f t="shared" si="5"/>
        <v>16026</v>
      </c>
      <c r="H8" s="10">
        <f t="shared" si="6"/>
        <v>13355</v>
      </c>
      <c r="I8" s="4" t="e">
        <f>#REF!</f>
        <v>#REF!</v>
      </c>
      <c r="J8" s="4" t="str">
        <f t="shared" si="7"/>
        <v>panch jyot</v>
      </c>
      <c r="O8">
        <v>0</v>
      </c>
      <c r="P8">
        <f t="shared" si="8"/>
        <v>0</v>
      </c>
      <c r="Q8">
        <v>900</v>
      </c>
      <c r="R8" s="2">
        <f>Q8*19231</f>
        <v>17307900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1126.96389</v>
      </c>
      <c r="C9" s="4">
        <f t="shared" si="9"/>
        <v>1352.3566679999999</v>
      </c>
      <c r="D9" s="4">
        <f t="shared" si="2"/>
        <v>1622.8280015999999</v>
      </c>
      <c r="E9" s="5">
        <f t="shared" si="3"/>
        <v>32500000</v>
      </c>
      <c r="F9" s="10">
        <f t="shared" si="4"/>
        <v>28839</v>
      </c>
      <c r="G9" s="10">
        <f t="shared" si="5"/>
        <v>24032</v>
      </c>
      <c r="H9" s="10">
        <f t="shared" si="6"/>
        <v>20027</v>
      </c>
      <c r="I9" s="4" t="e">
        <f>#REF!</f>
        <v>#REF!</v>
      </c>
      <c r="J9" s="4" t="str">
        <f t="shared" si="7"/>
        <v>27.01.23</v>
      </c>
      <c r="O9">
        <v>0</v>
      </c>
      <c r="P9">
        <f>125.637*10.764</f>
        <v>1352.3566679999999</v>
      </c>
      <c r="Q9">
        <f t="shared" si="10"/>
        <v>1126.96389</v>
      </c>
      <c r="R9" s="2">
        <v>32500000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511.29</v>
      </c>
      <c r="C10" s="4">
        <f t="shared" si="9"/>
        <v>613.548</v>
      </c>
      <c r="D10" s="4">
        <f t="shared" si="2"/>
        <v>736.25760000000002</v>
      </c>
      <c r="E10" s="5">
        <f t="shared" si="3"/>
        <v>11400000</v>
      </c>
      <c r="F10" s="10">
        <f t="shared" si="4"/>
        <v>22297</v>
      </c>
      <c r="G10" s="15">
        <f t="shared" si="5"/>
        <v>18580</v>
      </c>
      <c r="H10" s="10">
        <f t="shared" si="6"/>
        <v>15484</v>
      </c>
      <c r="I10" s="4" t="e">
        <f>#REF!</f>
        <v>#REF!</v>
      </c>
      <c r="J10" s="4" t="str">
        <f t="shared" si="7"/>
        <v>26.04.23</v>
      </c>
      <c r="O10">
        <v>0</v>
      </c>
      <c r="P10">
        <f>T10*10.764</f>
        <v>613.548</v>
      </c>
      <c r="Q10">
        <f t="shared" si="10"/>
        <v>511.29</v>
      </c>
      <c r="R10" s="2">
        <v>11400000</v>
      </c>
      <c r="S10" s="8" t="s">
        <v>21</v>
      </c>
      <c r="T10" s="8">
        <f>50.06+6.94</f>
        <v>57</v>
      </c>
    </row>
    <row r="11" spans="1:20" x14ac:dyDescent="0.25">
      <c r="A11" s="4">
        <f t="shared" si="0"/>
        <v>0</v>
      </c>
      <c r="B11" s="4">
        <f t="shared" si="1"/>
        <v>760</v>
      </c>
      <c r="C11" s="4">
        <f t="shared" si="9"/>
        <v>912</v>
      </c>
      <c r="D11" s="4">
        <f t="shared" si="2"/>
        <v>1094.3999999999999</v>
      </c>
      <c r="E11" s="5">
        <f t="shared" si="3"/>
        <v>18500000</v>
      </c>
      <c r="F11" s="10">
        <f t="shared" si="4"/>
        <v>24342</v>
      </c>
      <c r="G11" s="15">
        <f t="shared" si="5"/>
        <v>20285</v>
      </c>
      <c r="H11" s="10">
        <f t="shared" si="6"/>
        <v>16904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760</v>
      </c>
      <c r="R11" s="2">
        <v>18500000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916</v>
      </c>
      <c r="I18">
        <f>85.13*10.764</f>
        <v>916.33931999999993</v>
      </c>
    </row>
    <row r="19" spans="7:24" x14ac:dyDescent="0.25">
      <c r="G19" t="s">
        <v>15</v>
      </c>
      <c r="H19">
        <v>244</v>
      </c>
      <c r="I19">
        <f>22.643*10.764</f>
        <v>243.729252</v>
      </c>
      <c r="Q19" t="s">
        <v>25</v>
      </c>
      <c r="R19">
        <v>902</v>
      </c>
    </row>
    <row r="20" spans="7:24" x14ac:dyDescent="0.25">
      <c r="G20" t="s">
        <v>27</v>
      </c>
      <c r="H20">
        <f>H19+H18</f>
        <v>1160</v>
      </c>
      <c r="I20">
        <f>H20/R19</f>
        <v>1.2860310421286032</v>
      </c>
      <c r="Q20" t="s">
        <v>26</v>
      </c>
      <c r="R20">
        <v>46</v>
      </c>
    </row>
    <row r="21" spans="7:24" x14ac:dyDescent="0.25">
      <c r="G21" t="s">
        <v>17</v>
      </c>
      <c r="H21">
        <v>19000</v>
      </c>
      <c r="R21">
        <v>20</v>
      </c>
    </row>
    <row r="22" spans="7:24" x14ac:dyDescent="0.25">
      <c r="G22" s="6" t="s">
        <v>18</v>
      </c>
      <c r="H22" s="6">
        <f>H21*H20</f>
        <v>22040000</v>
      </c>
      <c r="R22">
        <v>80</v>
      </c>
    </row>
    <row r="23" spans="7:24" x14ac:dyDescent="0.25">
      <c r="R23">
        <f>SUM(R19:R22)</f>
        <v>1048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2023-11-08T09:50:46Z</dcterms:modified>
</cp:coreProperties>
</file>