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mc:AlternateContent xmlns:mc="http://schemas.openxmlformats.org/markup-compatibility/2006">
    <mc:Choice Requires="x15">
      <x15ac:absPath xmlns:x15ac="http://schemas.microsoft.com/office/spreadsheetml/2010/11/ac" url="D:\RASHMI\November 2023\MAHENDRA BABAN PAWAR - SBI\"/>
    </mc:Choice>
  </mc:AlternateContent>
  <xr:revisionPtr revIDLastSave="0" documentId="13_ncr:1_{E41839DB-265A-40CD-823C-BF8EE9345A35}" xr6:coauthVersionLast="45" xr6:coauthVersionMax="45" xr10:uidLastSave="{00000000-0000-0000-0000-000000000000}"/>
  <bookViews>
    <workbookView xWindow="-120" yWindow="-120" windowWidth="29040" windowHeight="15720" xr2:uid="{00000000-000D-0000-FFFF-FFFF00000000}"/>
  </bookViews>
  <sheets>
    <sheet name="20-20" sheetId="4" r:id="rId1"/>
    <sheet name="Sheet1" sheetId="13" r:id="rId2"/>
    <sheet name="Sheet2" sheetId="14" r:id="rId3"/>
    <sheet name="Sheet3" sheetId="15" r:id="rId4"/>
    <sheet name="Sheet4" sheetId="16" r:id="rId5"/>
    <sheet name="Sheet5" sheetId="17" r:id="rId6"/>
    <sheet name="Sheet6" sheetId="18" r:id="rId7"/>
    <sheet name="Sheet7" sheetId="19" r:id="rId8"/>
    <sheet name="Sheet8" sheetId="20" r:id="rId9"/>
    <sheet name="Sheet9" sheetId="21" r:id="rId10"/>
    <sheet name="Sheet10" sheetId="22" r:id="rId11"/>
    <sheet name="Sheet11" sheetId="23" r:id="rId12"/>
    <sheet name="Sheet12" sheetId="24" r:id="rId13"/>
  </sheets>
  <calcPr calcId="191029"/>
</workbook>
</file>

<file path=xl/calcChain.xml><?xml version="1.0" encoding="utf-8"?>
<calcChain xmlns="http://schemas.openxmlformats.org/spreadsheetml/2006/main">
  <c r="D42" i="4" l="1"/>
  <c r="J48" i="4" l="1"/>
  <c r="J47" i="4"/>
  <c r="J45" i="4"/>
  <c r="I47" i="4"/>
  <c r="I45" i="4"/>
  <c r="I40" i="4"/>
  <c r="I41" i="4"/>
  <c r="I42" i="4"/>
  <c r="I43" i="4"/>
  <c r="I44" i="4"/>
  <c r="I39" i="4"/>
  <c r="D41" i="4" l="1"/>
  <c r="D40" i="4"/>
  <c r="D39" i="4"/>
  <c r="D37" i="4"/>
  <c r="D30" i="4"/>
  <c r="D31" i="4"/>
  <c r="D32" i="4"/>
  <c r="D33" i="4"/>
  <c r="D34" i="4"/>
  <c r="D35" i="4"/>
  <c r="D36" i="4"/>
  <c r="D29" i="4"/>
  <c r="Q11" i="4" l="1"/>
  <c r="P7" i="4" l="1"/>
  <c r="Q7" i="4" s="1"/>
  <c r="B7" i="4" s="1"/>
  <c r="C7" i="4" s="1"/>
  <c r="D7" i="4" s="1"/>
  <c r="J7" i="4"/>
  <c r="I7" i="4"/>
  <c r="E7" i="4"/>
  <c r="A7" i="4"/>
  <c r="P19" i="4"/>
  <c r="Q19" i="4" s="1"/>
  <c r="B19" i="4" s="1"/>
  <c r="C19" i="4" s="1"/>
  <c r="D19" i="4" s="1"/>
  <c r="J19" i="4"/>
  <c r="I19" i="4"/>
  <c r="E19" i="4"/>
  <c r="A19" i="4"/>
  <c r="P18" i="4"/>
  <c r="Q18" i="4" s="1"/>
  <c r="B18" i="4" s="1"/>
  <c r="C18" i="4" s="1"/>
  <c r="D18" i="4" s="1"/>
  <c r="J18" i="4"/>
  <c r="I18" i="4"/>
  <c r="E18" i="4"/>
  <c r="H18" i="4" s="1"/>
  <c r="A18" i="4"/>
  <c r="P17" i="4"/>
  <c r="Q17" i="4" s="1"/>
  <c r="B17" i="4" s="1"/>
  <c r="C17" i="4" s="1"/>
  <c r="D17" i="4" s="1"/>
  <c r="J17" i="4"/>
  <c r="I17" i="4"/>
  <c r="E17" i="4"/>
  <c r="H17" i="4" s="1"/>
  <c r="A17" i="4"/>
  <c r="P16" i="4"/>
  <c r="Q16" i="4" s="1"/>
  <c r="B16" i="4" s="1"/>
  <c r="C16" i="4" s="1"/>
  <c r="D16" i="4" s="1"/>
  <c r="J16" i="4"/>
  <c r="I16" i="4"/>
  <c r="E16" i="4"/>
  <c r="A16" i="4"/>
  <c r="P15" i="4"/>
  <c r="B15" i="4" s="1"/>
  <c r="C15" i="4" s="1"/>
  <c r="D15" i="4" s="1"/>
  <c r="J15" i="4"/>
  <c r="I15" i="4"/>
  <c r="E15" i="4"/>
  <c r="A15" i="4"/>
  <c r="P14" i="4"/>
  <c r="B14" i="4" s="1"/>
  <c r="C14" i="4" s="1"/>
  <c r="J14" i="4"/>
  <c r="I14" i="4"/>
  <c r="E14" i="4"/>
  <c r="A14" i="4"/>
  <c r="P13" i="4"/>
  <c r="B13" i="4" s="1"/>
  <c r="C13" i="4" s="1"/>
  <c r="D13" i="4" s="1"/>
  <c r="J13" i="4"/>
  <c r="I13" i="4"/>
  <c r="E13" i="4"/>
  <c r="A13" i="4"/>
  <c r="Q12" i="4"/>
  <c r="B12" i="4" s="1"/>
  <c r="C12" i="4" s="1"/>
  <c r="D12" i="4" s="1"/>
  <c r="J12" i="4"/>
  <c r="I12" i="4"/>
  <c r="E12" i="4"/>
  <c r="A12" i="4"/>
  <c r="B11" i="4"/>
  <c r="C11" i="4" s="1"/>
  <c r="D11" i="4" s="1"/>
  <c r="J11" i="4"/>
  <c r="I11" i="4"/>
  <c r="E11" i="4"/>
  <c r="A11" i="4"/>
  <c r="Q10" i="4"/>
  <c r="B10" i="4" s="1"/>
  <c r="C10" i="4" s="1"/>
  <c r="D10" i="4" s="1"/>
  <c r="J10" i="4"/>
  <c r="I10" i="4"/>
  <c r="E10" i="4"/>
  <c r="A10" i="4"/>
  <c r="P8" i="4"/>
  <c r="Q8" i="4" s="1"/>
  <c r="B8" i="4" s="1"/>
  <c r="C8" i="4" s="1"/>
  <c r="J8" i="4"/>
  <c r="I8" i="4"/>
  <c r="E8" i="4"/>
  <c r="F8" i="4" s="1"/>
  <c r="A8" i="4"/>
  <c r="P6" i="4"/>
  <c r="Q6" i="4" s="1"/>
  <c r="B6" i="4" s="1"/>
  <c r="C6" i="4" s="1"/>
  <c r="J6" i="4"/>
  <c r="I6" i="4"/>
  <c r="E6" i="4"/>
  <c r="A6" i="4"/>
  <c r="P5" i="4"/>
  <c r="B5" i="4" s="1"/>
  <c r="C5" i="4" s="1"/>
  <c r="J5" i="4"/>
  <c r="I5" i="4"/>
  <c r="E5" i="4"/>
  <c r="A5" i="4"/>
  <c r="P4" i="4"/>
  <c r="B4" i="4" s="1"/>
  <c r="C4" i="4" s="1"/>
  <c r="J4" i="4"/>
  <c r="I4" i="4"/>
  <c r="E4" i="4"/>
  <c r="A4" i="4"/>
  <c r="Q3" i="4"/>
  <c r="B3" i="4" s="1"/>
  <c r="C3" i="4" s="1"/>
  <c r="J3" i="4"/>
  <c r="I3" i="4"/>
  <c r="E3" i="4"/>
  <c r="A3" i="4"/>
  <c r="F4" i="4" l="1"/>
  <c r="H13" i="4"/>
  <c r="H12" i="4"/>
  <c r="H7" i="4"/>
  <c r="F7" i="4"/>
  <c r="G7" i="4"/>
  <c r="H10" i="4"/>
  <c r="H11" i="4"/>
  <c r="H15" i="4"/>
  <c r="H19" i="4"/>
  <c r="H16" i="4"/>
  <c r="D14" i="4"/>
  <c r="H14" i="4" s="1"/>
  <c r="G14" i="4"/>
  <c r="F10" i="4"/>
  <c r="F11" i="4"/>
  <c r="F12" i="4"/>
  <c r="F13" i="4"/>
  <c r="F14" i="4"/>
  <c r="F15" i="4"/>
  <c r="F16" i="4"/>
  <c r="F17" i="4"/>
  <c r="F18" i="4"/>
  <c r="F19" i="4"/>
  <c r="G11" i="4"/>
  <c r="G13" i="4"/>
  <c r="G15" i="4"/>
  <c r="G16" i="4"/>
  <c r="G17" i="4"/>
  <c r="G18" i="4"/>
  <c r="G19" i="4"/>
  <c r="G10" i="4"/>
  <c r="G12" i="4"/>
  <c r="D5" i="4"/>
  <c r="H5" i="4" s="1"/>
  <c r="G5" i="4"/>
  <c r="F5" i="4"/>
  <c r="D6" i="4"/>
  <c r="H6" i="4" s="1"/>
  <c r="G6" i="4"/>
  <c r="D3" i="4"/>
  <c r="H3" i="4" s="1"/>
  <c r="G3" i="4"/>
  <c r="F6" i="4"/>
  <c r="F3" i="4"/>
  <c r="D4" i="4"/>
  <c r="H4" i="4" s="1"/>
  <c r="G4" i="4"/>
  <c r="D8" i="4"/>
  <c r="H8" i="4" s="1"/>
  <c r="G8" i="4"/>
  <c r="R30" i="4"/>
  <c r="Q30" i="4"/>
  <c r="W40" i="4"/>
  <c r="W27" i="4"/>
  <c r="W28" i="4" s="1"/>
  <c r="W23" i="4"/>
  <c r="W22" i="4"/>
  <c r="W31" i="4" s="1"/>
  <c r="S30" i="4" l="1"/>
  <c r="S31" i="4" s="1"/>
  <c r="S33" i="4" s="1"/>
  <c r="W25" i="4"/>
  <c r="W29" i="4"/>
  <c r="W30" i="4" s="1"/>
  <c r="W33" i="4" s="1"/>
  <c r="W36" i="4" s="1"/>
  <c r="W37" i="4" s="1"/>
  <c r="S32" i="4" l="1"/>
  <c r="W42" i="4"/>
  <c r="W38" i="4"/>
</calcChain>
</file>

<file path=xl/sharedStrings.xml><?xml version="1.0" encoding="utf-8"?>
<sst xmlns="http://schemas.openxmlformats.org/spreadsheetml/2006/main" count="58" uniqueCount="51">
  <si>
    <t>Sr. No.</t>
  </si>
  <si>
    <t>Value</t>
  </si>
  <si>
    <t>Floor</t>
  </si>
  <si>
    <t>Total Floor</t>
  </si>
  <si>
    <t>Super Built up area</t>
  </si>
  <si>
    <t>Built up area</t>
  </si>
  <si>
    <t>Carpet area</t>
  </si>
  <si>
    <t xml:space="preserve">Sr. No. </t>
  </si>
  <si>
    <t>Rate on Carpet area</t>
  </si>
  <si>
    <t>Built up area (20%)</t>
  </si>
  <si>
    <t>Saleable area (20 + 20%)</t>
  </si>
  <si>
    <t>Rate on Built up  area (20%)</t>
  </si>
  <si>
    <t>Rate on Saleable area (20 + 20%)</t>
  </si>
  <si>
    <t>New Construction Rate</t>
  </si>
  <si>
    <t>Bldg.+Service (Cost of Construction)</t>
  </si>
  <si>
    <t>Land + Others</t>
  </si>
  <si>
    <t>Replacement Cost</t>
  </si>
  <si>
    <t>Age of the bldg.</t>
  </si>
  <si>
    <t>Estimated Life</t>
  </si>
  <si>
    <t>Total Life</t>
  </si>
  <si>
    <t>Depreciation (100-10)X15/60</t>
  </si>
  <si>
    <t>Depreciation Amt</t>
  </si>
  <si>
    <t>Depreciated Bldg. Rate</t>
  </si>
  <si>
    <t xml:space="preserve">Total Composite </t>
  </si>
  <si>
    <t>MV</t>
  </si>
  <si>
    <t>RV</t>
  </si>
  <si>
    <t>DV</t>
  </si>
  <si>
    <t>IV</t>
  </si>
  <si>
    <t>RR Value</t>
  </si>
  <si>
    <t>Rental Value</t>
  </si>
  <si>
    <t>Remark</t>
  </si>
  <si>
    <t>F. no.</t>
  </si>
  <si>
    <t>BUA</t>
  </si>
  <si>
    <t>Rate</t>
  </si>
  <si>
    <t>FMV</t>
  </si>
  <si>
    <t>DSV</t>
  </si>
  <si>
    <t>Index II</t>
  </si>
  <si>
    <t>Price Indicators</t>
  </si>
  <si>
    <t>State Bank Of India ( RACPC Sion ) - MAHENDRA BABAN PAWAR</t>
  </si>
  <si>
    <t>CA</t>
  </si>
  <si>
    <t>rate on CA</t>
  </si>
  <si>
    <t xml:space="preserve">Agree CA </t>
  </si>
  <si>
    <t>259 sq. ft</t>
  </si>
  <si>
    <t>Measured CA</t>
  </si>
  <si>
    <t>Bal</t>
  </si>
  <si>
    <t xml:space="preserve">Total </t>
  </si>
  <si>
    <t>As per OC</t>
  </si>
  <si>
    <t xml:space="preserve">Approved plan area </t>
  </si>
  <si>
    <t xml:space="preserve">As per engg </t>
  </si>
  <si>
    <t>40 to 45 Lacks</t>
  </si>
  <si>
    <t>As per actual measurement Carpet area is 336.00 Sq. Ft. (including Balcony Area) is more than carpet area mentioned in the Agreement. We have considered the area mentioned in the documents. Hence to give proper weightage to the value of the property, higher rate i.e. Rs. 14,000/- per Sq. Ft. considered.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</si>
</sst>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13" x14ac:knownFonts="1">
    <font>
      <sz val="11"/>
      <color theme="1"/>
      <name val="Calibri"/>
      <family val="2"/>
      <scheme val="minor"/>
    </font>
    <font>
      <sz val="11"/>
      <color rgb="FFFF0000"/>
      <name val="Calibri"/>
      <family val="2"/>
      <scheme val="minor"/>
    </font>
    <font>
      <b/>
      <sz val="11"/>
      <color theme="1"/>
      <name val="Calibri"/>
      <family val="2"/>
      <scheme val="minor"/>
    </font>
    <font>
      <b/>
      <sz val="11"/>
      <color theme="0"/>
      <name val="Calibri"/>
      <family val="2"/>
      <scheme val="minor"/>
    </font>
    <font>
      <sz val="11"/>
      <color theme="0"/>
      <name val="Calibri"/>
      <family val="2"/>
      <scheme val="minor"/>
    </font>
    <font>
      <sz val="11"/>
      <color theme="1"/>
      <name val="Calibri"/>
      <family val="2"/>
      <scheme val="minor"/>
    </font>
    <font>
      <b/>
      <u/>
      <sz val="11"/>
      <color theme="1"/>
      <name val="Calibri"/>
      <family val="2"/>
      <scheme val="minor"/>
    </font>
    <font>
      <b/>
      <sz val="13"/>
      <color rgb="FF7030A0"/>
      <name val="Calibri"/>
      <family val="2"/>
      <scheme val="minor"/>
    </font>
    <font>
      <sz val="12"/>
      <color theme="1"/>
      <name val="Calibri"/>
      <family val="2"/>
      <scheme val="minor"/>
    </font>
    <font>
      <b/>
      <sz val="12"/>
      <name val="Calibri"/>
      <family val="2"/>
      <scheme val="minor"/>
    </font>
    <font>
      <b/>
      <sz val="12"/>
      <color theme="1"/>
      <name val="Calibri"/>
      <family val="2"/>
      <scheme val="minor"/>
    </font>
    <font>
      <b/>
      <u/>
      <sz val="12"/>
      <color theme="1"/>
      <name val="Calibri"/>
      <family val="2"/>
      <scheme val="minor"/>
    </font>
    <font>
      <sz val="12"/>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5">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s>
  <cellStyleXfs count="2">
    <xf numFmtId="0" fontId="0" fillId="0" borderId="0"/>
    <xf numFmtId="43" fontId="5" fillId="0" borderId="0" applyFont="0" applyFill="0" applyBorder="0" applyAlignment="0" applyProtection="0"/>
  </cellStyleXfs>
  <cellXfs count="53">
    <xf numFmtId="0" fontId="0" fillId="0" borderId="0" xfId="0"/>
    <xf numFmtId="0" fontId="0" fillId="0" borderId="0" xfId="0" applyAlignment="1">
      <alignment wrapText="1"/>
    </xf>
    <xf numFmtId="4" fontId="0" fillId="0" borderId="0" xfId="0" applyNumberFormat="1"/>
    <xf numFmtId="0" fontId="1" fillId="0" borderId="0" xfId="0" applyFont="1" applyAlignment="1">
      <alignment wrapText="1"/>
    </xf>
    <xf numFmtId="0" fontId="1" fillId="0" borderId="0" xfId="0" applyFont="1"/>
    <xf numFmtId="4" fontId="1" fillId="0" borderId="0" xfId="0" applyNumberFormat="1" applyFont="1"/>
    <xf numFmtId="0" fontId="2" fillId="0" borderId="0" xfId="0" applyFont="1"/>
    <xf numFmtId="0" fontId="0" fillId="0" borderId="0" xfId="0" applyFill="1"/>
    <xf numFmtId="0" fontId="0" fillId="2" borderId="0" xfId="0" applyFill="1"/>
    <xf numFmtId="0" fontId="1" fillId="2" borderId="0" xfId="0" applyFont="1" applyFill="1" applyAlignment="1">
      <alignment wrapText="1"/>
    </xf>
    <xf numFmtId="0" fontId="1" fillId="2" borderId="0" xfId="0" applyFont="1" applyFill="1"/>
    <xf numFmtId="0" fontId="4" fillId="0" borderId="0" xfId="0" applyFont="1"/>
    <xf numFmtId="0" fontId="0" fillId="0" borderId="0" xfId="0" applyAlignment="1">
      <alignment horizontal="center"/>
    </xf>
    <xf numFmtId="0" fontId="6" fillId="0" borderId="0" xfId="0" applyFont="1"/>
    <xf numFmtId="0" fontId="2" fillId="0" borderId="0" xfId="0" applyFont="1" applyAlignment="1">
      <alignment horizontal="center"/>
    </xf>
    <xf numFmtId="43" fontId="0" fillId="0" borderId="0" xfId="0" applyNumberFormat="1"/>
    <xf numFmtId="43" fontId="2" fillId="0" borderId="0" xfId="0" applyNumberFormat="1" applyFont="1"/>
    <xf numFmtId="0" fontId="8" fillId="0" borderId="1" xfId="0" applyFont="1" applyBorder="1"/>
    <xf numFmtId="43" fontId="8" fillId="0" borderId="0" xfId="1" applyFont="1" applyBorder="1"/>
    <xf numFmtId="43" fontId="9" fillId="0" borderId="0" xfId="1" applyFont="1" applyBorder="1"/>
    <xf numFmtId="43" fontId="9" fillId="3" borderId="0" xfId="1" applyFont="1" applyFill="1" applyBorder="1"/>
    <xf numFmtId="0" fontId="8" fillId="0" borderId="1" xfId="0" applyFont="1" applyBorder="1" applyAlignment="1">
      <alignment wrapText="1"/>
    </xf>
    <xf numFmtId="43" fontId="9" fillId="0" borderId="0" xfId="1" applyFont="1" applyFill="1" applyBorder="1"/>
    <xf numFmtId="0" fontId="8" fillId="0" borderId="0" xfId="0" applyFont="1"/>
    <xf numFmtId="0" fontId="9" fillId="0" borderId="0" xfId="0" applyFont="1"/>
    <xf numFmtId="0" fontId="9" fillId="3" borderId="0" xfId="0" applyFont="1" applyFill="1"/>
    <xf numFmtId="9" fontId="8" fillId="0" borderId="0" xfId="0" applyNumberFormat="1" applyFont="1"/>
    <xf numFmtId="10" fontId="9" fillId="0" borderId="0" xfId="0" applyNumberFormat="1" applyFont="1"/>
    <xf numFmtId="0" fontId="8" fillId="3" borderId="1" xfId="0" applyFont="1" applyFill="1" applyBorder="1"/>
    <xf numFmtId="43" fontId="8" fillId="3" borderId="0" xfId="1" applyFont="1" applyFill="1" applyBorder="1"/>
    <xf numFmtId="0" fontId="8" fillId="3" borderId="0" xfId="0" applyFont="1" applyFill="1"/>
    <xf numFmtId="0" fontId="10" fillId="0" borderId="0" xfId="0" applyFont="1"/>
    <xf numFmtId="43" fontId="9" fillId="0" borderId="0" xfId="0" applyNumberFormat="1" applyFont="1"/>
    <xf numFmtId="0" fontId="11" fillId="0" borderId="1" xfId="0" applyFont="1" applyBorder="1"/>
    <xf numFmtId="43" fontId="12" fillId="0" borderId="0" xfId="0" applyNumberFormat="1" applyFont="1"/>
    <xf numFmtId="43" fontId="9" fillId="3" borderId="0" xfId="0" applyNumberFormat="1" applyFont="1" applyFill="1"/>
    <xf numFmtId="0" fontId="12" fillId="0" borderId="0" xfId="0" applyFont="1"/>
    <xf numFmtId="0" fontId="8" fillId="0" borderId="2" xfId="0" applyFont="1" applyBorder="1"/>
    <xf numFmtId="0" fontId="8" fillId="0" borderId="3" xfId="0" applyFont="1" applyBorder="1"/>
    <xf numFmtId="43" fontId="12" fillId="0" borderId="3" xfId="0" applyNumberFormat="1" applyFont="1" applyBorder="1"/>
    <xf numFmtId="0" fontId="12" fillId="0" borderId="1" xfId="0" applyFont="1" applyBorder="1"/>
    <xf numFmtId="0" fontId="7" fillId="0" borderId="0" xfId="0" applyFont="1" applyAlignment="1">
      <alignment horizontal="center" vertical="center"/>
    </xf>
    <xf numFmtId="0" fontId="2" fillId="0" borderId="0" xfId="0" applyFont="1" applyAlignment="1">
      <alignment horizontal="center" vertical="center" wrapText="1"/>
    </xf>
    <xf numFmtId="0" fontId="2" fillId="0" borderId="4" xfId="0" applyFont="1" applyBorder="1" applyAlignment="1">
      <alignment horizontal="center" vertical="center" wrapText="1"/>
    </xf>
    <xf numFmtId="0" fontId="2" fillId="0" borderId="0" xfId="0" applyFont="1" applyAlignment="1">
      <alignment horizontal="center" vertical="center"/>
    </xf>
    <xf numFmtId="0" fontId="4" fillId="0" borderId="0" xfId="0" applyFont="1" applyAlignment="1">
      <alignment wrapText="1"/>
    </xf>
    <xf numFmtId="0" fontId="3" fillId="0" borderId="0" xfId="0" applyFont="1" applyAlignment="1">
      <alignment wrapText="1"/>
    </xf>
    <xf numFmtId="0" fontId="0" fillId="0" borderId="0" xfId="0" applyAlignment="1">
      <alignment horizontal="center" wrapText="1"/>
    </xf>
    <xf numFmtId="0" fontId="0" fillId="0" borderId="4" xfId="0" applyBorder="1" applyAlignment="1">
      <alignment horizontal="center" wrapText="1"/>
    </xf>
    <xf numFmtId="0" fontId="1" fillId="3" borderId="0" xfId="0" applyFont="1" applyFill="1"/>
    <xf numFmtId="4" fontId="1" fillId="3" borderId="0" xfId="0" applyNumberFormat="1" applyFont="1" applyFill="1"/>
    <xf numFmtId="0" fontId="0" fillId="3" borderId="0" xfId="0" applyFill="1"/>
    <xf numFmtId="4" fontId="0" fillId="3" borderId="0" xfId="0" applyNumberFormat="1" applyFill="1"/>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19</xdr:col>
      <xdr:colOff>542925</xdr:colOff>
      <xdr:row>0</xdr:row>
      <xdr:rowOff>0</xdr:rowOff>
    </xdr:from>
    <xdr:to>
      <xdr:col>23</xdr:col>
      <xdr:colOff>782063</xdr:colOff>
      <xdr:row>18</xdr:row>
      <xdr:rowOff>123570</xdr:rowOff>
    </xdr:to>
    <xdr:pic>
      <xdr:nvPicPr>
        <xdr:cNvPr id="2" name="Picture 1">
          <a:extLst>
            <a:ext uri="{FF2B5EF4-FFF2-40B4-BE49-F238E27FC236}">
              <a16:creationId xmlns:a16="http://schemas.microsoft.com/office/drawing/2014/main" id="{9DB1306D-ED04-4B75-98BF-88E4C607C097}"/>
            </a:ext>
          </a:extLst>
        </xdr:cNvPr>
        <xdr:cNvPicPr>
          <a:picLocks noChangeAspect="1"/>
        </xdr:cNvPicPr>
      </xdr:nvPicPr>
      <xdr:blipFill>
        <a:blip xmlns:r="http://schemas.openxmlformats.org/officeDocument/2006/relationships" r:embed="rId1"/>
        <a:stretch>
          <a:fillRect/>
        </a:stretch>
      </xdr:blipFill>
      <xdr:spPr>
        <a:xfrm>
          <a:off x="12230100" y="0"/>
          <a:ext cx="4315838" cy="466699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30</xdr:col>
      <xdr:colOff>126310</xdr:colOff>
      <xdr:row>47</xdr:row>
      <xdr:rowOff>125065</xdr:rowOff>
    </xdr:to>
    <xdr:pic>
      <xdr:nvPicPr>
        <xdr:cNvPr id="2" name="Picture 1">
          <a:extLst>
            <a:ext uri="{FF2B5EF4-FFF2-40B4-BE49-F238E27FC236}">
              <a16:creationId xmlns:a16="http://schemas.microsoft.com/office/drawing/2014/main" id="{B9B7FF18-7914-4AAF-9002-A6880976046B}"/>
            </a:ext>
          </a:extLst>
        </xdr:cNvPr>
        <xdr:cNvPicPr>
          <a:picLocks noChangeAspect="1"/>
        </xdr:cNvPicPr>
      </xdr:nvPicPr>
      <xdr:blipFill>
        <a:blip xmlns:r="http://schemas.openxmlformats.org/officeDocument/2006/relationships" r:embed="rId1"/>
        <a:stretch>
          <a:fillRect/>
        </a:stretch>
      </xdr:blipFill>
      <xdr:spPr>
        <a:xfrm>
          <a:off x="609600" y="190500"/>
          <a:ext cx="17804710" cy="88880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285750</xdr:colOff>
      <xdr:row>0</xdr:row>
      <xdr:rowOff>0</xdr:rowOff>
    </xdr:from>
    <xdr:to>
      <xdr:col>31</xdr:col>
      <xdr:colOff>478744</xdr:colOff>
      <xdr:row>45</xdr:row>
      <xdr:rowOff>29775</xdr:rowOff>
    </xdr:to>
    <xdr:pic>
      <xdr:nvPicPr>
        <xdr:cNvPr id="2" name="Picture 1">
          <a:extLst>
            <a:ext uri="{FF2B5EF4-FFF2-40B4-BE49-F238E27FC236}">
              <a16:creationId xmlns:a16="http://schemas.microsoft.com/office/drawing/2014/main" id="{C1090C77-7889-4512-B102-672A9A6DA284}"/>
            </a:ext>
          </a:extLst>
        </xdr:cNvPr>
        <xdr:cNvPicPr>
          <a:picLocks noChangeAspect="1"/>
        </xdr:cNvPicPr>
      </xdr:nvPicPr>
      <xdr:blipFill>
        <a:blip xmlns:r="http://schemas.openxmlformats.org/officeDocument/2006/relationships" r:embed="rId1"/>
        <a:stretch>
          <a:fillRect/>
        </a:stretch>
      </xdr:blipFill>
      <xdr:spPr>
        <a:xfrm>
          <a:off x="1504950" y="0"/>
          <a:ext cx="17871394" cy="8602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85725</xdr:colOff>
      <xdr:row>0</xdr:row>
      <xdr:rowOff>136942</xdr:rowOff>
    </xdr:from>
    <xdr:to>
      <xdr:col>25</xdr:col>
      <xdr:colOff>459657</xdr:colOff>
      <xdr:row>37</xdr:row>
      <xdr:rowOff>105978</xdr:rowOff>
    </xdr:to>
    <xdr:pic>
      <xdr:nvPicPr>
        <xdr:cNvPr id="2" name="Picture 1">
          <a:extLst>
            <a:ext uri="{FF2B5EF4-FFF2-40B4-BE49-F238E27FC236}">
              <a16:creationId xmlns:a16="http://schemas.microsoft.com/office/drawing/2014/main" id="{6393B402-4EEC-4446-A027-9357111C7619}"/>
            </a:ext>
          </a:extLst>
        </xdr:cNvPr>
        <xdr:cNvPicPr>
          <a:picLocks noChangeAspect="1"/>
        </xdr:cNvPicPr>
      </xdr:nvPicPr>
      <xdr:blipFill>
        <a:blip xmlns:r="http://schemas.openxmlformats.org/officeDocument/2006/relationships" r:embed="rId1"/>
        <a:stretch>
          <a:fillRect/>
        </a:stretch>
      </xdr:blipFill>
      <xdr:spPr>
        <a:xfrm>
          <a:off x="1914525" y="136942"/>
          <a:ext cx="13785132" cy="67508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228600</xdr:colOff>
      <xdr:row>22</xdr:row>
      <xdr:rowOff>133350</xdr:rowOff>
    </xdr:from>
    <xdr:to>
      <xdr:col>23</xdr:col>
      <xdr:colOff>40484</xdr:colOff>
      <xdr:row>51</xdr:row>
      <xdr:rowOff>188427</xdr:rowOff>
    </xdr:to>
    <xdr:pic>
      <xdr:nvPicPr>
        <xdr:cNvPr id="2" name="Picture 1">
          <a:extLst>
            <a:ext uri="{FF2B5EF4-FFF2-40B4-BE49-F238E27FC236}">
              <a16:creationId xmlns:a16="http://schemas.microsoft.com/office/drawing/2014/main" id="{AD45F8DA-4077-44EB-81D2-D2279564B795}"/>
            </a:ext>
          </a:extLst>
        </xdr:cNvPr>
        <xdr:cNvPicPr>
          <a:picLocks noChangeAspect="1"/>
        </xdr:cNvPicPr>
      </xdr:nvPicPr>
      <xdr:blipFill>
        <a:blip xmlns:r="http://schemas.openxmlformats.org/officeDocument/2006/relationships" r:embed="rId1"/>
        <a:stretch>
          <a:fillRect/>
        </a:stretch>
      </xdr:blipFill>
      <xdr:spPr>
        <a:xfrm>
          <a:off x="2667000" y="4324350"/>
          <a:ext cx="11394284" cy="55795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29</xdr:col>
      <xdr:colOff>469258</xdr:colOff>
      <xdr:row>35</xdr:row>
      <xdr:rowOff>58062</xdr:rowOff>
    </xdr:to>
    <xdr:pic>
      <xdr:nvPicPr>
        <xdr:cNvPr id="2" name="Picture 1">
          <a:extLst>
            <a:ext uri="{FF2B5EF4-FFF2-40B4-BE49-F238E27FC236}">
              <a16:creationId xmlns:a16="http://schemas.microsoft.com/office/drawing/2014/main" id="{58501A76-689F-4073-B3FF-BEF45BCED3CA}"/>
            </a:ext>
          </a:extLst>
        </xdr:cNvPr>
        <xdr:cNvPicPr>
          <a:picLocks noChangeAspect="1"/>
        </xdr:cNvPicPr>
      </xdr:nvPicPr>
      <xdr:blipFill>
        <a:blip xmlns:r="http://schemas.openxmlformats.org/officeDocument/2006/relationships" r:embed="rId1"/>
        <a:stretch>
          <a:fillRect/>
        </a:stretch>
      </xdr:blipFill>
      <xdr:spPr>
        <a:xfrm>
          <a:off x="0" y="190500"/>
          <a:ext cx="18147658" cy="65350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21</xdr:col>
      <xdr:colOff>392281</xdr:colOff>
      <xdr:row>46</xdr:row>
      <xdr:rowOff>153571</xdr:rowOff>
    </xdr:to>
    <xdr:pic>
      <xdr:nvPicPr>
        <xdr:cNvPr id="2" name="Picture 1">
          <a:extLst>
            <a:ext uri="{FF2B5EF4-FFF2-40B4-BE49-F238E27FC236}">
              <a16:creationId xmlns:a16="http://schemas.microsoft.com/office/drawing/2014/main" id="{F798C036-4A97-4668-8329-C6F0C08A6F6C}"/>
            </a:ext>
          </a:extLst>
        </xdr:cNvPr>
        <xdr:cNvPicPr>
          <a:picLocks noChangeAspect="1"/>
        </xdr:cNvPicPr>
      </xdr:nvPicPr>
      <xdr:blipFill>
        <a:blip xmlns:r="http://schemas.openxmlformats.org/officeDocument/2006/relationships" r:embed="rId1"/>
        <a:stretch>
          <a:fillRect/>
        </a:stretch>
      </xdr:blipFill>
      <xdr:spPr>
        <a:xfrm>
          <a:off x="609600" y="190500"/>
          <a:ext cx="12584281" cy="83926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23</xdr:col>
      <xdr:colOff>430642</xdr:colOff>
      <xdr:row>51</xdr:row>
      <xdr:rowOff>105960</xdr:rowOff>
    </xdr:to>
    <xdr:pic>
      <xdr:nvPicPr>
        <xdr:cNvPr id="2" name="Picture 1">
          <a:extLst>
            <a:ext uri="{FF2B5EF4-FFF2-40B4-BE49-F238E27FC236}">
              <a16:creationId xmlns:a16="http://schemas.microsoft.com/office/drawing/2014/main" id="{DFA8A9C9-FE5B-463F-869E-C4AF70F93C12}"/>
            </a:ext>
          </a:extLst>
        </xdr:cNvPr>
        <xdr:cNvPicPr>
          <a:picLocks noChangeAspect="1"/>
        </xdr:cNvPicPr>
      </xdr:nvPicPr>
      <xdr:blipFill>
        <a:blip xmlns:r="http://schemas.openxmlformats.org/officeDocument/2006/relationships" r:embed="rId1"/>
        <a:stretch>
          <a:fillRect/>
        </a:stretch>
      </xdr:blipFill>
      <xdr:spPr>
        <a:xfrm>
          <a:off x="0" y="1333500"/>
          <a:ext cx="14451442" cy="84879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25</xdr:col>
      <xdr:colOff>258827</xdr:colOff>
      <xdr:row>47</xdr:row>
      <xdr:rowOff>39355</xdr:rowOff>
    </xdr:to>
    <xdr:pic>
      <xdr:nvPicPr>
        <xdr:cNvPr id="2" name="Picture 1">
          <a:extLst>
            <a:ext uri="{FF2B5EF4-FFF2-40B4-BE49-F238E27FC236}">
              <a16:creationId xmlns:a16="http://schemas.microsoft.com/office/drawing/2014/main" id="{71F01BC6-BD5E-4F81-BAA1-98E4D30F61D4}"/>
            </a:ext>
          </a:extLst>
        </xdr:cNvPr>
        <xdr:cNvPicPr>
          <a:picLocks noChangeAspect="1"/>
        </xdr:cNvPicPr>
      </xdr:nvPicPr>
      <xdr:blipFill>
        <a:blip xmlns:r="http://schemas.openxmlformats.org/officeDocument/2006/relationships" r:embed="rId1"/>
        <a:stretch>
          <a:fillRect/>
        </a:stretch>
      </xdr:blipFill>
      <xdr:spPr>
        <a:xfrm>
          <a:off x="3657600" y="0"/>
          <a:ext cx="11841227" cy="899285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30</xdr:col>
      <xdr:colOff>478784</xdr:colOff>
      <xdr:row>37</xdr:row>
      <xdr:rowOff>162905</xdr:rowOff>
    </xdr:to>
    <xdr:pic>
      <xdr:nvPicPr>
        <xdr:cNvPr id="2" name="Picture 1">
          <a:extLst>
            <a:ext uri="{FF2B5EF4-FFF2-40B4-BE49-F238E27FC236}">
              <a16:creationId xmlns:a16="http://schemas.microsoft.com/office/drawing/2014/main" id="{72D853CD-9EC5-4645-B9BA-7F19E46F85FC}"/>
            </a:ext>
          </a:extLst>
        </xdr:cNvPr>
        <xdr:cNvPicPr>
          <a:picLocks noChangeAspect="1"/>
        </xdr:cNvPicPr>
      </xdr:nvPicPr>
      <xdr:blipFill>
        <a:blip xmlns:r="http://schemas.openxmlformats.org/officeDocument/2006/relationships" r:embed="rId1"/>
        <a:stretch>
          <a:fillRect/>
        </a:stretch>
      </xdr:blipFill>
      <xdr:spPr>
        <a:xfrm>
          <a:off x="609600" y="190500"/>
          <a:ext cx="18157184" cy="70209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30</xdr:col>
      <xdr:colOff>526416</xdr:colOff>
      <xdr:row>39</xdr:row>
      <xdr:rowOff>39116</xdr:rowOff>
    </xdr:to>
    <xdr:pic>
      <xdr:nvPicPr>
        <xdr:cNvPr id="2" name="Picture 1">
          <a:extLst>
            <a:ext uri="{FF2B5EF4-FFF2-40B4-BE49-F238E27FC236}">
              <a16:creationId xmlns:a16="http://schemas.microsoft.com/office/drawing/2014/main" id="{17224B10-416F-4628-8F73-1568F57E88C6}"/>
            </a:ext>
          </a:extLst>
        </xdr:cNvPr>
        <xdr:cNvPicPr>
          <a:picLocks noChangeAspect="1"/>
        </xdr:cNvPicPr>
      </xdr:nvPicPr>
      <xdr:blipFill>
        <a:blip xmlns:r="http://schemas.openxmlformats.org/officeDocument/2006/relationships" r:embed="rId1"/>
        <a:stretch>
          <a:fillRect/>
        </a:stretch>
      </xdr:blipFill>
      <xdr:spPr>
        <a:xfrm>
          <a:off x="609600" y="190500"/>
          <a:ext cx="18204816" cy="72781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48"/>
  <sheetViews>
    <sheetView tabSelected="1" zoomScaleNormal="100" workbookViewId="0">
      <selection activeCell="W23" sqref="W23"/>
    </sheetView>
  </sheetViews>
  <sheetFormatPr defaultRowHeight="15" x14ac:dyDescent="0.25"/>
  <cols>
    <col min="1" max="1" width="4.28515625" customWidth="1"/>
    <col min="2" max="2" width="11.140625" bestFit="1" customWidth="1"/>
    <col min="3" max="4" width="12.5703125" customWidth="1"/>
    <col min="5" max="5" width="15.42578125" customWidth="1"/>
    <col min="6" max="6" width="11.7109375" style="7" customWidth="1"/>
    <col min="7" max="7" width="12.28515625" customWidth="1"/>
    <col min="8" max="8" width="10.85546875" customWidth="1"/>
    <col min="9" max="9" width="11.85546875" customWidth="1"/>
    <col min="10" max="10" width="9.85546875" customWidth="1"/>
    <col min="11" max="13" width="9.140625" hidden="1" customWidth="1"/>
    <col min="14" max="14" width="5" customWidth="1"/>
    <col min="15" max="15" width="10.5703125" customWidth="1"/>
    <col min="16" max="16" width="8.28515625" customWidth="1"/>
    <col min="17" max="17" width="10.7109375" customWidth="1"/>
    <col min="18" max="18" width="16" customWidth="1"/>
    <col min="19" max="19" width="12.140625" customWidth="1"/>
    <col min="21" max="21" width="23.85546875" customWidth="1"/>
    <col min="23" max="23" width="19" customWidth="1"/>
    <col min="24" max="24" width="13.5703125" customWidth="1"/>
    <col min="25" max="25" width="16.28515625" customWidth="1"/>
    <col min="26" max="26" width="12" customWidth="1"/>
  </cols>
  <sheetData>
    <row r="1" spans="1:20" s="1" customFormat="1" ht="60" x14ac:dyDescent="0.25">
      <c r="A1" s="3" t="s">
        <v>0</v>
      </c>
      <c r="B1" s="3" t="s">
        <v>6</v>
      </c>
      <c r="C1" s="3" t="s">
        <v>9</v>
      </c>
      <c r="D1" s="3" t="s">
        <v>10</v>
      </c>
      <c r="E1" s="3" t="s">
        <v>1</v>
      </c>
      <c r="F1" s="9" t="s">
        <v>8</v>
      </c>
      <c r="G1" s="9" t="s">
        <v>11</v>
      </c>
      <c r="H1" s="9" t="s">
        <v>12</v>
      </c>
      <c r="I1" s="3" t="s">
        <v>2</v>
      </c>
      <c r="J1" s="3" t="s">
        <v>3</v>
      </c>
      <c r="N1" s="1" t="s">
        <v>7</v>
      </c>
      <c r="O1" s="1" t="s">
        <v>4</v>
      </c>
      <c r="P1" s="1" t="s">
        <v>5</v>
      </c>
      <c r="Q1" s="1" t="s">
        <v>6</v>
      </c>
      <c r="R1" s="1" t="s">
        <v>1</v>
      </c>
      <c r="S1" s="1" t="s">
        <v>3</v>
      </c>
    </row>
    <row r="2" spans="1:20" s="1" customFormat="1" ht="36" customHeight="1" x14ac:dyDescent="0.25">
      <c r="A2" s="41" t="s">
        <v>36</v>
      </c>
      <c r="B2" s="41"/>
      <c r="C2" s="41"/>
      <c r="D2" s="41"/>
      <c r="E2" s="41"/>
      <c r="F2" s="41"/>
      <c r="G2" s="41"/>
      <c r="H2" s="41"/>
      <c r="I2" s="41"/>
      <c r="J2" s="41"/>
      <c r="K2" s="41"/>
      <c r="L2" s="41"/>
      <c r="M2" s="41"/>
      <c r="N2" s="41"/>
      <c r="O2" s="41"/>
      <c r="P2" s="41"/>
      <c r="Q2" s="41"/>
      <c r="R2" s="41"/>
    </row>
    <row r="3" spans="1:20" x14ac:dyDescent="0.25">
      <c r="A3" s="4">
        <f t="shared" ref="A3:A8" si="0">N3</f>
        <v>0</v>
      </c>
      <c r="B3" s="4">
        <f t="shared" ref="B3:B8" si="1">Q3</f>
        <v>308.33333333333337</v>
      </c>
      <c r="C3" s="4">
        <f>B3*1.2</f>
        <v>370.00000000000006</v>
      </c>
      <c r="D3" s="4">
        <f t="shared" ref="D3:D8" si="2">C3*1.2</f>
        <v>444.00000000000006</v>
      </c>
      <c r="E3" s="5">
        <f t="shared" ref="E3:E8" si="3">R3</f>
        <v>2960000</v>
      </c>
      <c r="F3" s="10">
        <f t="shared" ref="F3:F8" si="4">ROUND((E3/B3),0)</f>
        <v>9600</v>
      </c>
      <c r="G3" s="10">
        <f t="shared" ref="G3:G8" si="5">ROUND((E3/C3),0)</f>
        <v>8000</v>
      </c>
      <c r="H3" s="10">
        <f t="shared" ref="H3:H8" si="6">ROUND((E3/D3),0)</f>
        <v>6667</v>
      </c>
      <c r="I3" s="4" t="e">
        <f>#REF!</f>
        <v>#REF!</v>
      </c>
      <c r="J3" s="4">
        <f t="shared" ref="J3:J8" si="7">S3</f>
        <v>0</v>
      </c>
      <c r="O3">
        <v>0</v>
      </c>
      <c r="P3">
        <v>370</v>
      </c>
      <c r="Q3">
        <f t="shared" ref="P3:Q8" si="8">P3/1.2</f>
        <v>308.33333333333337</v>
      </c>
      <c r="R3" s="2">
        <v>2960000</v>
      </c>
      <c r="S3" s="8"/>
      <c r="T3" s="8"/>
    </row>
    <row r="4" spans="1:20" s="51" customFormat="1" x14ac:dyDescent="0.25">
      <c r="A4" s="49">
        <f t="shared" si="0"/>
        <v>0</v>
      </c>
      <c r="B4" s="49">
        <f t="shared" si="1"/>
        <v>358</v>
      </c>
      <c r="C4" s="49">
        <f t="shared" ref="C4:C8" si="9">B4*1.2</f>
        <v>429.59999999999997</v>
      </c>
      <c r="D4" s="49">
        <f t="shared" si="2"/>
        <v>515.52</v>
      </c>
      <c r="E4" s="50">
        <f t="shared" si="3"/>
        <v>4400000</v>
      </c>
      <c r="F4" s="49">
        <f t="shared" si="4"/>
        <v>12291</v>
      </c>
      <c r="G4" s="49">
        <f t="shared" si="5"/>
        <v>10242</v>
      </c>
      <c r="H4" s="49">
        <f t="shared" si="6"/>
        <v>8535</v>
      </c>
      <c r="I4" s="49" t="e">
        <f>#REF!</f>
        <v>#REF!</v>
      </c>
      <c r="J4" s="49">
        <f t="shared" si="7"/>
        <v>0</v>
      </c>
      <c r="O4" s="51">
        <v>0</v>
      </c>
      <c r="P4" s="51">
        <f t="shared" si="8"/>
        <v>0</v>
      </c>
      <c r="Q4" s="51">
        <v>358</v>
      </c>
      <c r="R4" s="52">
        <v>4400000</v>
      </c>
    </row>
    <row r="5" spans="1:20" x14ac:dyDescent="0.25">
      <c r="A5" s="4">
        <f t="shared" si="0"/>
        <v>0</v>
      </c>
      <c r="B5" s="4">
        <f t="shared" si="1"/>
        <v>432</v>
      </c>
      <c r="C5" s="4">
        <f t="shared" si="9"/>
        <v>518.4</v>
      </c>
      <c r="D5" s="4">
        <f t="shared" si="2"/>
        <v>622.07999999999993</v>
      </c>
      <c r="E5" s="5">
        <f t="shared" si="3"/>
        <v>3650000</v>
      </c>
      <c r="F5" s="10">
        <f t="shared" si="4"/>
        <v>8449</v>
      </c>
      <c r="G5" s="10">
        <f t="shared" si="5"/>
        <v>7041</v>
      </c>
      <c r="H5" s="10">
        <f t="shared" si="6"/>
        <v>5867</v>
      </c>
      <c r="I5" s="4" t="e">
        <f>#REF!</f>
        <v>#REF!</v>
      </c>
      <c r="J5" s="4">
        <f t="shared" si="7"/>
        <v>0</v>
      </c>
      <c r="O5">
        <v>0</v>
      </c>
      <c r="P5">
        <f t="shared" si="8"/>
        <v>0</v>
      </c>
      <c r="Q5">
        <v>432</v>
      </c>
      <c r="R5" s="2">
        <v>3650000</v>
      </c>
      <c r="S5" s="8"/>
      <c r="T5" s="8"/>
    </row>
    <row r="6" spans="1:20" x14ac:dyDescent="0.25">
      <c r="A6" s="4">
        <f t="shared" si="0"/>
        <v>0</v>
      </c>
      <c r="B6" s="4">
        <f t="shared" si="1"/>
        <v>0</v>
      </c>
      <c r="C6" s="4">
        <f t="shared" si="9"/>
        <v>0</v>
      </c>
      <c r="D6" s="4">
        <f t="shared" si="2"/>
        <v>0</v>
      </c>
      <c r="E6" s="5">
        <f t="shared" si="3"/>
        <v>0</v>
      </c>
      <c r="F6" s="10" t="e">
        <f t="shared" si="4"/>
        <v>#DIV/0!</v>
      </c>
      <c r="G6" s="10" t="e">
        <f t="shared" si="5"/>
        <v>#DIV/0!</v>
      </c>
      <c r="H6" s="10" t="e">
        <f t="shared" si="6"/>
        <v>#DIV/0!</v>
      </c>
      <c r="I6" s="4" t="e">
        <f>#REF!</f>
        <v>#REF!</v>
      </c>
      <c r="J6" s="4">
        <f t="shared" si="7"/>
        <v>0</v>
      </c>
      <c r="O6">
        <v>0</v>
      </c>
      <c r="P6">
        <f t="shared" si="8"/>
        <v>0</v>
      </c>
      <c r="Q6">
        <f t="shared" si="8"/>
        <v>0</v>
      </c>
      <c r="R6" s="2">
        <v>0</v>
      </c>
      <c r="S6" s="8"/>
      <c r="T6" s="8"/>
    </row>
    <row r="7" spans="1:20" x14ac:dyDescent="0.25">
      <c r="A7" s="4">
        <f t="shared" ref="A7" si="10">N7</f>
        <v>0</v>
      </c>
      <c r="B7" s="4">
        <f t="shared" ref="B7" si="11">Q7</f>
        <v>0</v>
      </c>
      <c r="C7" s="4">
        <f t="shared" ref="C7" si="12">B7*1.2</f>
        <v>0</v>
      </c>
      <c r="D7" s="4">
        <f t="shared" ref="D7" si="13">C7*1.2</f>
        <v>0</v>
      </c>
      <c r="E7" s="5">
        <f t="shared" ref="E7" si="14">R7</f>
        <v>0</v>
      </c>
      <c r="F7" s="10" t="e">
        <f t="shared" ref="F7" si="15">ROUND((E7/B7),0)</f>
        <v>#DIV/0!</v>
      </c>
      <c r="G7" s="10" t="e">
        <f t="shared" ref="G7" si="16">ROUND((E7/C7),0)</f>
        <v>#DIV/0!</v>
      </c>
      <c r="H7" s="10" t="e">
        <f t="shared" ref="H7" si="17">ROUND((E7/D7),0)</f>
        <v>#DIV/0!</v>
      </c>
      <c r="I7" s="4" t="e">
        <f>#REF!</f>
        <v>#REF!</v>
      </c>
      <c r="J7" s="4">
        <f t="shared" ref="J7" si="18">S7</f>
        <v>0</v>
      </c>
      <c r="O7">
        <v>0</v>
      </c>
      <c r="P7">
        <f t="shared" ref="P7" si="19">O7/1.2</f>
        <v>0</v>
      </c>
      <c r="Q7">
        <f t="shared" ref="Q7" si="20">P7/1.2</f>
        <v>0</v>
      </c>
      <c r="R7" s="2">
        <v>0</v>
      </c>
      <c r="S7" s="8"/>
      <c r="T7" s="8"/>
    </row>
    <row r="8" spans="1:20" x14ac:dyDescent="0.25">
      <c r="A8" s="4">
        <f t="shared" si="0"/>
        <v>0</v>
      </c>
      <c r="B8" s="4">
        <f t="shared" si="1"/>
        <v>0</v>
      </c>
      <c r="C8" s="4">
        <f t="shared" si="9"/>
        <v>0</v>
      </c>
      <c r="D8" s="4">
        <f t="shared" si="2"/>
        <v>0</v>
      </c>
      <c r="E8" s="5">
        <f t="shared" si="3"/>
        <v>0</v>
      </c>
      <c r="F8" s="10" t="e">
        <f t="shared" si="4"/>
        <v>#DIV/0!</v>
      </c>
      <c r="G8" s="10" t="e">
        <f t="shared" si="5"/>
        <v>#DIV/0!</v>
      </c>
      <c r="H8" s="10" t="e">
        <f t="shared" si="6"/>
        <v>#DIV/0!</v>
      </c>
      <c r="I8" s="4" t="e">
        <f>#REF!</f>
        <v>#REF!</v>
      </c>
      <c r="J8" s="4">
        <f t="shared" si="7"/>
        <v>0</v>
      </c>
      <c r="O8">
        <v>0</v>
      </c>
      <c r="P8">
        <f t="shared" si="8"/>
        <v>0</v>
      </c>
      <c r="Q8">
        <f t="shared" si="8"/>
        <v>0</v>
      </c>
      <c r="R8" s="2">
        <v>0</v>
      </c>
      <c r="S8" s="8"/>
      <c r="T8" s="8"/>
    </row>
    <row r="9" spans="1:20" ht="36.75" customHeight="1" x14ac:dyDescent="0.25">
      <c r="A9" s="41" t="s">
        <v>37</v>
      </c>
      <c r="B9" s="41"/>
      <c r="C9" s="41"/>
      <c r="D9" s="41"/>
      <c r="E9" s="41"/>
      <c r="F9" s="41"/>
      <c r="G9" s="41"/>
      <c r="H9" s="41"/>
      <c r="I9" s="41"/>
      <c r="J9" s="41"/>
      <c r="K9" s="41"/>
      <c r="L9" s="41"/>
      <c r="M9" s="41"/>
      <c r="N9" s="41"/>
      <c r="O9" s="41"/>
      <c r="P9" s="41"/>
      <c r="Q9" s="41"/>
      <c r="R9" s="41"/>
      <c r="T9" s="8"/>
    </row>
    <row r="10" spans="1:20" x14ac:dyDescent="0.25">
      <c r="A10" s="4">
        <f t="shared" ref="A10:A19" si="21">N10</f>
        <v>0</v>
      </c>
      <c r="B10" s="4">
        <f t="shared" ref="B10:B19" si="22">Q10</f>
        <v>558.33333333333337</v>
      </c>
      <c r="C10" s="4">
        <f>B10*1.2</f>
        <v>670</v>
      </c>
      <c r="D10" s="4">
        <f t="shared" ref="D10:D19" si="23">C10*1.2</f>
        <v>804</v>
      </c>
      <c r="E10" s="5">
        <f t="shared" ref="E10:E19" si="24">R10</f>
        <v>4500000</v>
      </c>
      <c r="F10" s="10">
        <f t="shared" ref="F10:F19" si="25">ROUND((E10/B10),0)</f>
        <v>8060</v>
      </c>
      <c r="G10" s="10">
        <f t="shared" ref="G10:G19" si="26">ROUND((E10/C10),0)</f>
        <v>6716</v>
      </c>
      <c r="H10" s="10">
        <f t="shared" ref="H10:H19" si="27">ROUND((E10/D10),0)</f>
        <v>5597</v>
      </c>
      <c r="I10" s="4" t="e">
        <f>#REF!</f>
        <v>#REF!</v>
      </c>
      <c r="J10" s="4">
        <f t="shared" ref="J10:J19" si="28">S10</f>
        <v>0</v>
      </c>
      <c r="O10">
        <v>0</v>
      </c>
      <c r="P10">
        <v>670</v>
      </c>
      <c r="Q10">
        <f t="shared" ref="P10:Q19" si="29">P10/1.2</f>
        <v>558.33333333333337</v>
      </c>
      <c r="R10" s="2">
        <v>4500000</v>
      </c>
      <c r="S10" s="8"/>
      <c r="T10" s="8"/>
    </row>
    <row r="11" spans="1:20" x14ac:dyDescent="0.25">
      <c r="A11" s="4">
        <f t="shared" si="21"/>
        <v>0</v>
      </c>
      <c r="B11" s="4">
        <f t="shared" si="22"/>
        <v>579.16666666666674</v>
      </c>
      <c r="C11" s="4">
        <f t="shared" ref="C11:C19" si="30">B11*1.2</f>
        <v>695.00000000000011</v>
      </c>
      <c r="D11" s="4">
        <f t="shared" si="23"/>
        <v>834.00000000000011</v>
      </c>
      <c r="E11" s="5">
        <f t="shared" si="24"/>
        <v>4500000</v>
      </c>
      <c r="F11" s="10">
        <f t="shared" si="25"/>
        <v>7770</v>
      </c>
      <c r="G11" s="10">
        <f t="shared" si="26"/>
        <v>6475</v>
      </c>
      <c r="H11" s="10">
        <f t="shared" si="27"/>
        <v>5396</v>
      </c>
      <c r="I11" s="4" t="e">
        <f>#REF!</f>
        <v>#REF!</v>
      </c>
      <c r="J11" s="4">
        <f t="shared" si="28"/>
        <v>0</v>
      </c>
      <c r="O11">
        <v>0</v>
      </c>
      <c r="P11">
        <v>695</v>
      </c>
      <c r="Q11">
        <f t="shared" si="29"/>
        <v>579.16666666666674</v>
      </c>
      <c r="R11" s="2">
        <v>4500000</v>
      </c>
      <c r="S11" s="8"/>
      <c r="T11" s="8"/>
    </row>
    <row r="12" spans="1:20" x14ac:dyDescent="0.25">
      <c r="A12" s="4">
        <f t="shared" si="21"/>
        <v>0</v>
      </c>
      <c r="B12" s="4">
        <f t="shared" si="22"/>
        <v>487.5</v>
      </c>
      <c r="C12" s="4">
        <f t="shared" si="30"/>
        <v>585</v>
      </c>
      <c r="D12" s="4">
        <f t="shared" si="23"/>
        <v>702</v>
      </c>
      <c r="E12" s="5">
        <f t="shared" si="24"/>
        <v>4700000</v>
      </c>
      <c r="F12" s="10">
        <f t="shared" si="25"/>
        <v>9641</v>
      </c>
      <c r="G12" s="10">
        <f t="shared" si="26"/>
        <v>8034</v>
      </c>
      <c r="H12" s="10">
        <f t="shared" si="27"/>
        <v>6695</v>
      </c>
      <c r="I12" s="4" t="e">
        <f>#REF!</f>
        <v>#REF!</v>
      </c>
      <c r="J12" s="4">
        <f t="shared" si="28"/>
        <v>0</v>
      </c>
      <c r="O12">
        <v>0</v>
      </c>
      <c r="P12">
        <v>585</v>
      </c>
      <c r="Q12">
        <f t="shared" si="29"/>
        <v>487.5</v>
      </c>
      <c r="R12" s="2">
        <v>4700000</v>
      </c>
      <c r="S12" s="8"/>
      <c r="T12" s="8"/>
    </row>
    <row r="13" spans="1:20" x14ac:dyDescent="0.25">
      <c r="A13" s="4">
        <f t="shared" si="21"/>
        <v>0</v>
      </c>
      <c r="B13" s="4">
        <f t="shared" si="22"/>
        <v>272</v>
      </c>
      <c r="C13" s="4">
        <f t="shared" si="30"/>
        <v>326.39999999999998</v>
      </c>
      <c r="D13" s="4">
        <f t="shared" si="23"/>
        <v>391.67999999999995</v>
      </c>
      <c r="E13" s="5">
        <f t="shared" si="24"/>
        <v>5000000</v>
      </c>
      <c r="F13" s="10">
        <f t="shared" si="25"/>
        <v>18382</v>
      </c>
      <c r="G13" s="10">
        <f t="shared" si="26"/>
        <v>15319</v>
      </c>
      <c r="H13" s="10">
        <f t="shared" si="27"/>
        <v>12766</v>
      </c>
      <c r="I13" s="4" t="e">
        <f>#REF!</f>
        <v>#REF!</v>
      </c>
      <c r="J13" s="4">
        <f t="shared" si="28"/>
        <v>0</v>
      </c>
      <c r="O13">
        <v>0</v>
      </c>
      <c r="P13">
        <f t="shared" si="29"/>
        <v>0</v>
      </c>
      <c r="Q13">
        <v>272</v>
      </c>
      <c r="R13" s="2">
        <v>5000000</v>
      </c>
      <c r="S13" s="8"/>
      <c r="T13" s="8"/>
    </row>
    <row r="14" spans="1:20" s="51" customFormat="1" x14ac:dyDescent="0.25">
      <c r="A14" s="49">
        <f t="shared" si="21"/>
        <v>0</v>
      </c>
      <c r="B14" s="49">
        <f t="shared" si="22"/>
        <v>400</v>
      </c>
      <c r="C14" s="49">
        <f t="shared" si="30"/>
        <v>480</v>
      </c>
      <c r="D14" s="49">
        <f t="shared" si="23"/>
        <v>576</v>
      </c>
      <c r="E14" s="50">
        <f t="shared" si="24"/>
        <v>6000000</v>
      </c>
      <c r="F14" s="49">
        <f t="shared" si="25"/>
        <v>15000</v>
      </c>
      <c r="G14" s="49">
        <f t="shared" si="26"/>
        <v>12500</v>
      </c>
      <c r="H14" s="49">
        <f t="shared" si="27"/>
        <v>10417</v>
      </c>
      <c r="I14" s="49" t="e">
        <f>#REF!</f>
        <v>#REF!</v>
      </c>
      <c r="J14" s="49">
        <f t="shared" si="28"/>
        <v>0</v>
      </c>
      <c r="O14" s="51">
        <v>0</v>
      </c>
      <c r="P14" s="51">
        <f t="shared" si="29"/>
        <v>0</v>
      </c>
      <c r="Q14" s="51">
        <v>400</v>
      </c>
      <c r="R14" s="52">
        <v>6000000</v>
      </c>
    </row>
    <row r="15" spans="1:20" s="51" customFormat="1" x14ac:dyDescent="0.25">
      <c r="A15" s="49">
        <f t="shared" si="21"/>
        <v>0</v>
      </c>
      <c r="B15" s="49">
        <f t="shared" si="22"/>
        <v>650</v>
      </c>
      <c r="C15" s="49">
        <f t="shared" si="30"/>
        <v>780</v>
      </c>
      <c r="D15" s="49">
        <f t="shared" si="23"/>
        <v>936</v>
      </c>
      <c r="E15" s="50">
        <f t="shared" si="24"/>
        <v>9000000</v>
      </c>
      <c r="F15" s="49">
        <f t="shared" si="25"/>
        <v>13846</v>
      </c>
      <c r="G15" s="49">
        <f t="shared" si="26"/>
        <v>11538</v>
      </c>
      <c r="H15" s="49">
        <f t="shared" si="27"/>
        <v>9615</v>
      </c>
      <c r="I15" s="49" t="e">
        <f>#REF!</f>
        <v>#REF!</v>
      </c>
      <c r="J15" s="49">
        <f t="shared" si="28"/>
        <v>0</v>
      </c>
      <c r="O15" s="51">
        <v>0</v>
      </c>
      <c r="P15" s="51">
        <f t="shared" si="29"/>
        <v>0</v>
      </c>
      <c r="Q15" s="51">
        <v>650</v>
      </c>
      <c r="R15" s="52">
        <v>9000000</v>
      </c>
    </row>
    <row r="16" spans="1:20" x14ac:dyDescent="0.25">
      <c r="A16" s="4">
        <f t="shared" si="21"/>
        <v>0</v>
      </c>
      <c r="B16" s="4">
        <f t="shared" si="22"/>
        <v>0</v>
      </c>
      <c r="C16" s="4">
        <f t="shared" si="30"/>
        <v>0</v>
      </c>
      <c r="D16" s="4">
        <f t="shared" si="23"/>
        <v>0</v>
      </c>
      <c r="E16" s="5">
        <f t="shared" si="24"/>
        <v>0</v>
      </c>
      <c r="F16" s="10" t="e">
        <f t="shared" si="25"/>
        <v>#DIV/0!</v>
      </c>
      <c r="G16" s="10" t="e">
        <f t="shared" si="26"/>
        <v>#DIV/0!</v>
      </c>
      <c r="H16" s="10" t="e">
        <f t="shared" si="27"/>
        <v>#DIV/0!</v>
      </c>
      <c r="I16" s="4" t="e">
        <f>#REF!</f>
        <v>#REF!</v>
      </c>
      <c r="J16" s="4">
        <f t="shared" si="28"/>
        <v>0</v>
      </c>
      <c r="O16">
        <v>0</v>
      </c>
      <c r="P16">
        <f t="shared" si="29"/>
        <v>0</v>
      </c>
      <c r="Q16">
        <f t="shared" si="29"/>
        <v>0</v>
      </c>
      <c r="R16" s="2">
        <v>0</v>
      </c>
      <c r="S16" s="8"/>
      <c r="T16" s="8"/>
    </row>
    <row r="17" spans="1:25" x14ac:dyDescent="0.25">
      <c r="A17" s="4">
        <f t="shared" si="21"/>
        <v>0</v>
      </c>
      <c r="B17" s="4">
        <f t="shared" si="22"/>
        <v>0</v>
      </c>
      <c r="C17" s="4">
        <f t="shared" si="30"/>
        <v>0</v>
      </c>
      <c r="D17" s="4">
        <f t="shared" si="23"/>
        <v>0</v>
      </c>
      <c r="E17" s="5">
        <f t="shared" si="24"/>
        <v>0</v>
      </c>
      <c r="F17" s="10" t="e">
        <f t="shared" si="25"/>
        <v>#DIV/0!</v>
      </c>
      <c r="G17" s="10" t="e">
        <f t="shared" si="26"/>
        <v>#DIV/0!</v>
      </c>
      <c r="H17" s="10" t="e">
        <f t="shared" si="27"/>
        <v>#DIV/0!</v>
      </c>
      <c r="I17" s="4" t="e">
        <f>#REF!</f>
        <v>#REF!</v>
      </c>
      <c r="J17" s="4">
        <f t="shared" si="28"/>
        <v>0</v>
      </c>
      <c r="O17">
        <v>0</v>
      </c>
      <c r="P17">
        <f t="shared" si="29"/>
        <v>0</v>
      </c>
      <c r="Q17">
        <f t="shared" si="29"/>
        <v>0</v>
      </c>
      <c r="R17" s="2">
        <v>0</v>
      </c>
      <c r="S17" s="8"/>
      <c r="T17" s="8"/>
    </row>
    <row r="18" spans="1:25" x14ac:dyDescent="0.25">
      <c r="A18" s="4">
        <f t="shared" si="21"/>
        <v>0</v>
      </c>
      <c r="B18" s="4">
        <f t="shared" si="22"/>
        <v>0</v>
      </c>
      <c r="C18" s="4">
        <f t="shared" si="30"/>
        <v>0</v>
      </c>
      <c r="D18" s="4">
        <f t="shared" si="23"/>
        <v>0</v>
      </c>
      <c r="E18" s="5">
        <f t="shared" si="24"/>
        <v>0</v>
      </c>
      <c r="F18" s="10" t="e">
        <f t="shared" si="25"/>
        <v>#DIV/0!</v>
      </c>
      <c r="G18" s="10" t="e">
        <f t="shared" si="26"/>
        <v>#DIV/0!</v>
      </c>
      <c r="H18" s="10" t="e">
        <f t="shared" si="27"/>
        <v>#DIV/0!</v>
      </c>
      <c r="I18" s="4" t="e">
        <f>#REF!</f>
        <v>#REF!</v>
      </c>
      <c r="J18" s="4">
        <f t="shared" si="28"/>
        <v>0</v>
      </c>
      <c r="O18">
        <v>0</v>
      </c>
      <c r="P18">
        <f t="shared" si="29"/>
        <v>0</v>
      </c>
      <c r="Q18">
        <f t="shared" si="29"/>
        <v>0</v>
      </c>
      <c r="R18" s="2">
        <v>0</v>
      </c>
      <c r="S18" s="8"/>
      <c r="T18" s="8"/>
    </row>
    <row r="19" spans="1:25" x14ac:dyDescent="0.25">
      <c r="A19" s="4">
        <f t="shared" si="21"/>
        <v>0</v>
      </c>
      <c r="B19" s="4">
        <f t="shared" si="22"/>
        <v>0</v>
      </c>
      <c r="C19" s="4">
        <f t="shared" si="30"/>
        <v>0</v>
      </c>
      <c r="D19" s="4">
        <f t="shared" si="23"/>
        <v>0</v>
      </c>
      <c r="E19" s="5">
        <f t="shared" si="24"/>
        <v>0</v>
      </c>
      <c r="F19" s="10" t="e">
        <f t="shared" si="25"/>
        <v>#DIV/0!</v>
      </c>
      <c r="G19" s="10" t="e">
        <f t="shared" si="26"/>
        <v>#DIV/0!</v>
      </c>
      <c r="H19" s="10" t="e">
        <f t="shared" si="27"/>
        <v>#DIV/0!</v>
      </c>
      <c r="I19" s="4" t="e">
        <f>#REF!</f>
        <v>#REF!</v>
      </c>
      <c r="J19" s="4">
        <f t="shared" si="28"/>
        <v>0</v>
      </c>
      <c r="O19">
        <v>0</v>
      </c>
      <c r="P19">
        <f t="shared" si="29"/>
        <v>0</v>
      </c>
      <c r="Q19">
        <f t="shared" si="29"/>
        <v>0</v>
      </c>
      <c r="R19" s="2">
        <v>0</v>
      </c>
      <c r="S19" s="8"/>
      <c r="T19" s="8"/>
    </row>
    <row r="20" spans="1:25" ht="15.75" x14ac:dyDescent="0.25">
      <c r="U20" s="17" t="s">
        <v>13</v>
      </c>
      <c r="V20" s="18"/>
      <c r="W20" s="19">
        <v>14000</v>
      </c>
      <c r="X20" s="20" t="s">
        <v>40</v>
      </c>
    </row>
    <row r="21" spans="1:25" ht="38.25" customHeight="1" x14ac:dyDescent="0.25">
      <c r="S21" s="11"/>
      <c r="T21" s="11"/>
      <c r="U21" s="21" t="s">
        <v>14</v>
      </c>
      <c r="V21" s="18"/>
      <c r="W21" s="19">
        <v>2500</v>
      </c>
      <c r="X21" s="22"/>
    </row>
    <row r="22" spans="1:25" ht="15.75" x14ac:dyDescent="0.25">
      <c r="S22" s="11"/>
      <c r="T22" s="11"/>
      <c r="U22" s="17" t="s">
        <v>15</v>
      </c>
      <c r="V22" s="18"/>
      <c r="W22" s="19">
        <f>W20-W21</f>
        <v>11500</v>
      </c>
      <c r="X22" s="22"/>
    </row>
    <row r="23" spans="1:25" ht="15.75" x14ac:dyDescent="0.25">
      <c r="G23" s="6" t="s">
        <v>48</v>
      </c>
      <c r="H23" s="6" t="s">
        <v>49</v>
      </c>
      <c r="S23" s="11"/>
      <c r="T23" s="11"/>
      <c r="U23" s="17" t="s">
        <v>16</v>
      </c>
      <c r="V23" s="18"/>
      <c r="W23" s="19">
        <f>W21</f>
        <v>2500</v>
      </c>
      <c r="X23" s="22"/>
    </row>
    <row r="24" spans="1:25" ht="15.75" x14ac:dyDescent="0.25">
      <c r="S24" s="11"/>
      <c r="T24" s="11"/>
      <c r="U24" s="17" t="s">
        <v>17</v>
      </c>
      <c r="V24" s="23"/>
      <c r="W24" s="24">
        <v>0</v>
      </c>
      <c r="X24" s="25">
        <v>2023</v>
      </c>
    </row>
    <row r="25" spans="1:25" ht="15.75" x14ac:dyDescent="0.25">
      <c r="S25" s="11"/>
      <c r="T25" s="11"/>
      <c r="U25" s="17" t="s">
        <v>18</v>
      </c>
      <c r="V25" s="23"/>
      <c r="W25" s="24">
        <f>W26-W24</f>
        <v>60</v>
      </c>
      <c r="X25" s="24">
        <v>2022</v>
      </c>
      <c r="Y25" t="s">
        <v>46</v>
      </c>
    </row>
    <row r="26" spans="1:25" ht="15.75" x14ac:dyDescent="0.25">
      <c r="S26" s="11"/>
      <c r="T26" s="11"/>
      <c r="U26" s="17" t="s">
        <v>19</v>
      </c>
      <c r="V26" s="23"/>
      <c r="W26" s="24">
        <v>60</v>
      </c>
      <c r="X26" s="24"/>
    </row>
    <row r="27" spans="1:25" ht="39" customHeight="1" x14ac:dyDescent="0.25">
      <c r="P27" s="42" t="s">
        <v>38</v>
      </c>
      <c r="Q27" s="42"/>
      <c r="R27" s="42"/>
      <c r="S27" s="42"/>
      <c r="T27" s="43"/>
      <c r="U27" s="21" t="s">
        <v>20</v>
      </c>
      <c r="V27" s="23"/>
      <c r="W27" s="24">
        <f>90*W24/W26</f>
        <v>0</v>
      </c>
      <c r="X27" s="24"/>
    </row>
    <row r="28" spans="1:25" ht="15.75" x14ac:dyDescent="0.25">
      <c r="C28" t="s">
        <v>43</v>
      </c>
      <c r="G28" s="12" t="s">
        <v>41</v>
      </c>
      <c r="H28" s="12" t="s">
        <v>42</v>
      </c>
      <c r="U28" s="17"/>
      <c r="V28" s="26"/>
      <c r="W28" s="27">
        <f>W27%</f>
        <v>0</v>
      </c>
      <c r="X28" s="27"/>
    </row>
    <row r="29" spans="1:25" ht="15.75" x14ac:dyDescent="0.25">
      <c r="B29">
        <v>5.52</v>
      </c>
      <c r="C29">
        <v>4.16</v>
      </c>
      <c r="D29">
        <f>B29*C29</f>
        <v>22.963200000000001</v>
      </c>
      <c r="G29" s="12"/>
      <c r="H29" s="12"/>
      <c r="P29" s="14" t="s">
        <v>31</v>
      </c>
      <c r="Q29" s="14" t="s">
        <v>32</v>
      </c>
      <c r="R29" s="14" t="s">
        <v>33</v>
      </c>
      <c r="S29" s="14" t="s">
        <v>34</v>
      </c>
      <c r="T29" s="12"/>
      <c r="U29" s="17" t="s">
        <v>21</v>
      </c>
      <c r="V29" s="18"/>
      <c r="W29" s="19">
        <f>W23*W28</f>
        <v>0</v>
      </c>
      <c r="X29" s="22"/>
    </row>
    <row r="30" spans="1:25" ht="15.75" x14ac:dyDescent="0.25">
      <c r="B30">
        <v>8.77</v>
      </c>
      <c r="C30">
        <v>12.82</v>
      </c>
      <c r="D30">
        <f t="shared" ref="D30:D36" si="31">B30*C30</f>
        <v>112.4314</v>
      </c>
      <c r="G30" s="12" t="s">
        <v>43</v>
      </c>
      <c r="H30" s="12">
        <v>303</v>
      </c>
      <c r="Q30">
        <f>N18</f>
        <v>0</v>
      </c>
      <c r="R30" s="15">
        <f>N16</f>
        <v>0</v>
      </c>
      <c r="S30" s="15">
        <f>R30*Q30</f>
        <v>0</v>
      </c>
      <c r="U30" s="17" t="s">
        <v>22</v>
      </c>
      <c r="V30" s="18"/>
      <c r="W30" s="19">
        <f>W23-W29</f>
        <v>2500</v>
      </c>
      <c r="X30" s="22"/>
    </row>
    <row r="31" spans="1:25" ht="15.75" x14ac:dyDescent="0.25">
      <c r="B31">
        <v>2.7</v>
      </c>
      <c r="C31">
        <v>5.68</v>
      </c>
      <c r="D31">
        <f t="shared" si="31"/>
        <v>15.336</v>
      </c>
      <c r="G31" s="12" t="s">
        <v>44</v>
      </c>
      <c r="H31" s="12">
        <v>33</v>
      </c>
      <c r="R31" s="6" t="s">
        <v>34</v>
      </c>
      <c r="S31" s="16">
        <f>SUM(S30:S30)</f>
        <v>0</v>
      </c>
      <c r="U31" s="17" t="s">
        <v>15</v>
      </c>
      <c r="V31" s="18"/>
      <c r="W31" s="19">
        <f>W22</f>
        <v>11500</v>
      </c>
      <c r="X31" s="22"/>
    </row>
    <row r="32" spans="1:25" ht="15.75" x14ac:dyDescent="0.25">
      <c r="B32">
        <v>8.67</v>
      </c>
      <c r="C32">
        <v>9.19</v>
      </c>
      <c r="D32">
        <f t="shared" si="31"/>
        <v>79.677299999999988</v>
      </c>
      <c r="G32" s="14" t="s">
        <v>45</v>
      </c>
      <c r="H32" s="14">
        <v>336</v>
      </c>
      <c r="R32" s="6" t="s">
        <v>25</v>
      </c>
      <c r="S32" s="16">
        <f>S31*90%</f>
        <v>0</v>
      </c>
      <c r="U32" s="23"/>
      <c r="V32" s="18"/>
      <c r="W32" s="19"/>
      <c r="X32" s="22"/>
    </row>
    <row r="33" spans="2:24" ht="15.75" x14ac:dyDescent="0.25">
      <c r="B33">
        <v>3.64</v>
      </c>
      <c r="C33">
        <v>3.75</v>
      </c>
      <c r="D33">
        <f t="shared" si="31"/>
        <v>13.65</v>
      </c>
      <c r="R33" s="6" t="s">
        <v>35</v>
      </c>
      <c r="S33" s="16">
        <f>S31*80%</f>
        <v>0</v>
      </c>
      <c r="U33" s="28" t="s">
        <v>23</v>
      </c>
      <c r="V33" s="29"/>
      <c r="W33" s="20">
        <f>W31+W30</f>
        <v>14000</v>
      </c>
      <c r="X33" s="22"/>
    </row>
    <row r="34" spans="2:24" ht="15.75" x14ac:dyDescent="0.25">
      <c r="B34">
        <v>3.66</v>
      </c>
      <c r="C34">
        <v>2.76</v>
      </c>
      <c r="D34">
        <f t="shared" si="31"/>
        <v>10.101599999999999</v>
      </c>
      <c r="S34" s="11"/>
      <c r="T34" s="11"/>
      <c r="U34" s="23"/>
      <c r="V34" s="23"/>
      <c r="W34" s="24"/>
      <c r="X34" s="24"/>
    </row>
    <row r="35" spans="2:24" ht="15.75" x14ac:dyDescent="0.25">
      <c r="B35">
        <v>7</v>
      </c>
      <c r="C35">
        <v>5.66</v>
      </c>
      <c r="D35">
        <f t="shared" si="31"/>
        <v>39.620000000000005</v>
      </c>
      <c r="S35" s="11"/>
      <c r="T35" s="11"/>
      <c r="U35" s="28" t="s">
        <v>39</v>
      </c>
      <c r="V35" s="30"/>
      <c r="W35" s="25">
        <v>259</v>
      </c>
      <c r="X35" s="24"/>
    </row>
    <row r="36" spans="2:24" ht="117" customHeight="1" x14ac:dyDescent="0.25">
      <c r="B36">
        <v>3.96</v>
      </c>
      <c r="C36">
        <v>2.41</v>
      </c>
      <c r="D36">
        <f t="shared" si="31"/>
        <v>9.5435999999999996</v>
      </c>
      <c r="G36" s="44" t="s">
        <v>47</v>
      </c>
      <c r="H36" s="44"/>
      <c r="I36" s="44"/>
      <c r="P36" s="13" t="s">
        <v>30</v>
      </c>
      <c r="Q36" s="47" t="s">
        <v>50</v>
      </c>
      <c r="R36" s="47"/>
      <c r="S36" s="47"/>
      <c r="T36" s="48"/>
      <c r="U36" s="17" t="s">
        <v>24</v>
      </c>
      <c r="V36" s="31"/>
      <c r="W36" s="32">
        <f>W33*W35+X37</f>
        <v>3626000</v>
      </c>
      <c r="X36" s="33"/>
    </row>
    <row r="37" spans="2:24" ht="15.75" x14ac:dyDescent="0.25">
      <c r="D37">
        <f>SUM(D29:D36)</f>
        <v>303.32310000000001</v>
      </c>
      <c r="G37" s="44"/>
      <c r="H37" s="44"/>
      <c r="I37" s="44"/>
      <c r="Q37" s="1"/>
      <c r="R37" s="1"/>
      <c r="S37" s="46"/>
      <c r="T37" s="45"/>
      <c r="U37" s="17" t="s">
        <v>25</v>
      </c>
      <c r="V37" s="23"/>
      <c r="W37" s="34">
        <f>W36*0.9</f>
        <v>3263400</v>
      </c>
      <c r="X37" s="35"/>
    </row>
    <row r="38" spans="2:24" ht="15.75" x14ac:dyDescent="0.25">
      <c r="Q38" s="1"/>
      <c r="R38" s="1"/>
      <c r="S38" s="45"/>
      <c r="T38" s="45"/>
      <c r="U38" s="17" t="s">
        <v>26</v>
      </c>
      <c r="V38" s="23"/>
      <c r="W38" s="34">
        <f>W36*0.8</f>
        <v>2900800</v>
      </c>
      <c r="X38" s="34"/>
    </row>
    <row r="39" spans="2:24" ht="15.75" x14ac:dyDescent="0.25">
      <c r="B39">
        <v>2</v>
      </c>
      <c r="C39">
        <v>8.75</v>
      </c>
      <c r="D39">
        <f>B39*C39</f>
        <v>17.5</v>
      </c>
      <c r="G39">
        <v>3.95</v>
      </c>
      <c r="H39">
        <v>2.7</v>
      </c>
      <c r="I39">
        <f>G39*H39</f>
        <v>10.665000000000001</v>
      </c>
      <c r="O39" s="11"/>
      <c r="P39" s="11"/>
      <c r="Q39" s="45"/>
      <c r="R39" s="45"/>
      <c r="S39" s="45"/>
      <c r="T39" s="45"/>
      <c r="U39" s="17"/>
      <c r="V39" s="23"/>
      <c r="W39" s="36"/>
      <c r="X39" s="24"/>
    </row>
    <row r="40" spans="2:24" ht="15.75" x14ac:dyDescent="0.25">
      <c r="B40">
        <v>1.8</v>
      </c>
      <c r="C40">
        <v>8.6300000000000008</v>
      </c>
      <c r="D40">
        <f>B40*C40</f>
        <v>15.534000000000002</v>
      </c>
      <c r="G40">
        <v>1.8</v>
      </c>
      <c r="H40">
        <v>2.2000000000000002</v>
      </c>
      <c r="I40">
        <f t="shared" ref="I40:I44" si="32">G40*H40</f>
        <v>3.9600000000000004</v>
      </c>
      <c r="Q40" s="1"/>
      <c r="R40" s="1"/>
      <c r="S40" s="1"/>
      <c r="T40" s="1"/>
      <c r="U40" s="37" t="s">
        <v>27</v>
      </c>
      <c r="V40" s="38"/>
      <c r="W40" s="39">
        <f>W21*W35</f>
        <v>647500</v>
      </c>
      <c r="X40" s="39"/>
    </row>
    <row r="41" spans="2:24" ht="15.75" x14ac:dyDescent="0.25">
      <c r="D41">
        <f>SUM(D39:D40)</f>
        <v>33.034000000000006</v>
      </c>
      <c r="G41">
        <v>1.95</v>
      </c>
      <c r="H41">
        <v>1.05</v>
      </c>
      <c r="I41">
        <f t="shared" si="32"/>
        <v>2.0474999999999999</v>
      </c>
      <c r="Q41" s="1"/>
      <c r="R41" s="1"/>
      <c r="S41" s="1"/>
      <c r="T41" s="1"/>
      <c r="U41" s="17" t="s">
        <v>28</v>
      </c>
      <c r="V41" s="23"/>
      <c r="W41" s="36"/>
      <c r="X41" s="36"/>
    </row>
    <row r="42" spans="2:24" ht="15.75" x14ac:dyDescent="0.25">
      <c r="D42">
        <f>D37+D41</f>
        <v>336.3571</v>
      </c>
      <c r="G42">
        <v>1.2</v>
      </c>
      <c r="H42">
        <v>1.2</v>
      </c>
      <c r="I42">
        <f t="shared" si="32"/>
        <v>1.44</v>
      </c>
      <c r="Q42" s="1"/>
      <c r="R42" s="1"/>
      <c r="S42" s="1"/>
      <c r="T42" s="1"/>
      <c r="U42" s="40" t="s">
        <v>29</v>
      </c>
      <c r="V42" s="36"/>
      <c r="W42" s="34">
        <f>W36*0.025/12</f>
        <v>7554.166666666667</v>
      </c>
      <c r="X42" s="34"/>
    </row>
    <row r="43" spans="2:24" x14ac:dyDescent="0.25">
      <c r="G43">
        <v>0.9</v>
      </c>
      <c r="H43">
        <v>1.2</v>
      </c>
      <c r="I43">
        <f t="shared" si="32"/>
        <v>1.08</v>
      </c>
      <c r="Q43" s="1"/>
      <c r="R43" s="1"/>
      <c r="S43" s="1"/>
      <c r="T43" s="1"/>
    </row>
    <row r="44" spans="2:24" x14ac:dyDescent="0.25">
      <c r="G44">
        <v>2.85</v>
      </c>
      <c r="H44">
        <v>2.7</v>
      </c>
      <c r="I44">
        <f t="shared" si="32"/>
        <v>7.6950000000000012</v>
      </c>
      <c r="Q44" s="1"/>
      <c r="R44" s="1"/>
      <c r="S44" s="1"/>
      <c r="T44" s="1"/>
    </row>
    <row r="45" spans="2:24" x14ac:dyDescent="0.25">
      <c r="I45">
        <f>SUM(I39:I44)</f>
        <v>26.887500000000003</v>
      </c>
      <c r="J45">
        <f>I45*10.764</f>
        <v>289.41705000000002</v>
      </c>
    </row>
    <row r="47" spans="2:24" x14ac:dyDescent="0.25">
      <c r="G47">
        <v>1.45</v>
      </c>
      <c r="H47">
        <v>2.7</v>
      </c>
      <c r="I47">
        <f t="shared" ref="I47" si="33">G47*H47</f>
        <v>3.915</v>
      </c>
      <c r="J47">
        <f>I47*10.764</f>
        <v>42.141059999999996</v>
      </c>
    </row>
    <row r="48" spans="2:24" x14ac:dyDescent="0.25">
      <c r="J48">
        <f>J45+J47</f>
        <v>331.55811</v>
      </c>
    </row>
  </sheetData>
  <mergeCells count="5">
    <mergeCell ref="A9:R9"/>
    <mergeCell ref="A2:R2"/>
    <mergeCell ref="P27:T27"/>
    <mergeCell ref="G36:I37"/>
    <mergeCell ref="Q36:T36"/>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zoomScaleNormal="100" workbookViewId="0">
      <selection activeCell="B2" sqref="B2"/>
    </sheetView>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P23" sqref="P23"/>
    </sheetView>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election activeCell="M37" sqref="M37"/>
    </sheetView>
  </sheetViews>
  <sheetFormatPr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election activeCell="A2" sqref="A2"/>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E33:E44"/>
  <sheetViews>
    <sheetView zoomScaleNormal="100" workbookViewId="0">
      <selection activeCell="B28" sqref="B28"/>
    </sheetView>
  </sheetViews>
  <sheetFormatPr defaultRowHeight="15" x14ac:dyDescent="0.25"/>
  <sheetData>
    <row r="33" spans="5:5" ht="9" customHeight="1" x14ac:dyDescent="0.25"/>
    <row r="34" spans="5:5" hidden="1" x14ac:dyDescent="0.25"/>
    <row r="44" spans="5:5" x14ac:dyDescent="0.25">
      <c r="E44" s="6"/>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A18" workbookViewId="0">
      <selection activeCell="B7" sqref="B7"/>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
  <sheetViews>
    <sheetView zoomScaleNormal="100" workbookViewId="0">
      <selection activeCell="A2" sqref="A2"/>
    </sheetView>
  </sheetViews>
  <sheetFormatPr defaultRowHeight="15" x14ac:dyDescent="0.25"/>
  <sheetData>
    <row r="2" spans="1:1" x14ac:dyDescent="0.25">
      <c r="A2" s="6"/>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8:A19"/>
  <sheetViews>
    <sheetView zoomScaleNormal="100" workbookViewId="0">
      <selection activeCell="B2" sqref="B2"/>
    </sheetView>
  </sheetViews>
  <sheetFormatPr defaultRowHeight="15" x14ac:dyDescent="0.25"/>
  <sheetData>
    <row r="18" ht="3.75" customHeight="1" x14ac:dyDescent="0.25"/>
    <row r="19" hidden="1"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A19" zoomScaleNormal="100" workbookViewId="0">
      <selection activeCell="A8" sqref="A8"/>
    </sheetView>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topLeftCell="F7" zoomScaleNormal="100" workbookViewId="0">
      <selection activeCell="G1" sqref="G1"/>
    </sheetView>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B2" sqref="B2"/>
    </sheetView>
  </sheetViews>
  <sheetFormatPr defaultRowHeight="15" x14ac:dyDescent="0.25"/>
  <sheetData>
    <row r="1" spans="1:1" x14ac:dyDescent="0.25">
      <c r="A1" s="6"/>
    </row>
  </sheetData>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zoomScaleNormal="100" workbookViewId="0">
      <selection activeCell="B2" sqref="B2"/>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20-20</vt:lpstr>
      <vt:lpstr>Sheet1</vt:lpstr>
      <vt:lpstr>Sheet2</vt:lpstr>
      <vt:lpstr>Sheet3</vt:lpstr>
      <vt:lpstr>Sheet4</vt:lpstr>
      <vt:lpstr>Sheet5</vt:lpstr>
      <vt:lpstr>Sheet6</vt:lpstr>
      <vt:lpstr>Sheet7</vt:lpstr>
      <vt:lpstr>Sheet8</vt:lpstr>
      <vt:lpstr>Sheet9</vt:lpstr>
      <vt:lpstr>Sheet10</vt:lpstr>
      <vt:lpstr>Sheet11</vt:lpstr>
      <vt:lpstr>Sheet12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Akhilesh</dc:creator>
  <cp:lastModifiedBy>DESK-108</cp:lastModifiedBy>
  <cp:lastPrinted>2019-11-05T06:14:02Z</cp:lastPrinted>
  <dcterms:created xsi:type="dcterms:W3CDTF">2018-02-17T10:36:41Z</dcterms:created>
  <dcterms:modified xsi:type="dcterms:W3CDTF">2023-11-08T11:09:04Z</dcterms:modified>
</cp:coreProperties>
</file>