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Kalpesh Kishor Kamble\"/>
    </mc:Choice>
  </mc:AlternateContent>
  <xr:revisionPtr revIDLastSave="0" documentId="13_ncr:1_{2ABC743D-49BB-4E95-99AA-D0CF533BF826}" xr6:coauthVersionLast="36" xr6:coauthVersionMax="47" xr10:uidLastSave="{00000000-0000-0000-0000-000000000000}"/>
  <bookViews>
    <workbookView xWindow="0" yWindow="0" windowWidth="28800" windowHeight="12105" tabRatio="932" firstSheet="2" activeTab="3" xr2:uid="{00000000-000D-0000-FFFF-FFFF00000000}"/>
  </bookViews>
  <sheets>
    <sheet name="Depreciation" sheetId="25" r:id="rId1"/>
    <sheet name="Sale plan" sheetId="24" r:id="rId2"/>
    <sheet name="Calculation" sheetId="23" r:id="rId3"/>
    <sheet name="20-20" sheetId="4" r:id="rId4"/>
    <sheet name="Sheet1" sheetId="13" r:id="rId5"/>
    <sheet name="Sheet2" sheetId="30" r:id="rId6"/>
    <sheet name="Sheet3" sheetId="37" r:id="rId7"/>
    <sheet name="Sheet4" sheetId="38" r:id="rId8"/>
    <sheet name="Sheet5" sheetId="39" r:id="rId9"/>
    <sheet name="Sheet6" sheetId="53" r:id="rId10"/>
    <sheet name="Sheet7" sheetId="54" r:id="rId11"/>
    <sheet name="Sheet8" sheetId="55" r:id="rId12"/>
    <sheet name="Sheet9" sheetId="56" r:id="rId13"/>
    <sheet name="Sheet10" sheetId="57" r:id="rId14"/>
    <sheet name="Sheet11" sheetId="58" r:id="rId15"/>
    <sheet name="Sheet12" sheetId="59" r:id="rId16"/>
    <sheet name="Sheet13" sheetId="60" r:id="rId17"/>
    <sheet name="Sheet14" sheetId="61" r:id="rId18"/>
    <sheet name="Sheet15" sheetId="62" r:id="rId19"/>
    <sheet name="Sheet16" sheetId="63" r:id="rId20"/>
    <sheet name="IGR" sheetId="64" r:id="rId21"/>
    <sheet name="Sheet18" sheetId="65" r:id="rId22"/>
    <sheet name="Sheet19" sheetId="66" r:id="rId23"/>
    <sheet name="Sheet20" sheetId="67" r:id="rId24"/>
    <sheet name="Sheet21" sheetId="68" r:id="rId25"/>
  </sheets>
  <definedNames>
    <definedName name="_Hlk83481416" localSheetId="3">'20-20'!$N$30</definedName>
  </definedNames>
  <calcPr calcId="191029"/>
</workbook>
</file>

<file path=xl/calcChain.xml><?xml version="1.0" encoding="utf-8"?>
<calcChain xmlns="http://schemas.openxmlformats.org/spreadsheetml/2006/main">
  <c r="Q7" i="4" l="1"/>
  <c r="Q6" i="4"/>
  <c r="Q10" i="4"/>
  <c r="Q11" i="4"/>
  <c r="Q12" i="4"/>
  <c r="Q13" i="4"/>
  <c r="Q14" i="4"/>
  <c r="Q15" i="4"/>
  <c r="Q16" i="4"/>
  <c r="Q17" i="4"/>
  <c r="Q18" i="4"/>
  <c r="Q19" i="4"/>
  <c r="Q20" i="4"/>
  <c r="Q21" i="4"/>
  <c r="Q22" i="4"/>
  <c r="Q23" i="4"/>
  <c r="Q24" i="4"/>
  <c r="C3" i="4"/>
  <c r="C4" i="4"/>
  <c r="C5" i="4"/>
  <c r="C2" i="4"/>
  <c r="Q5" i="4"/>
  <c r="P22" i="4" l="1"/>
  <c r="P21" i="4"/>
  <c r="P20" i="4"/>
  <c r="P19" i="4"/>
  <c r="P18" i="4"/>
  <c r="P17" i="4"/>
  <c r="P16" i="4"/>
  <c r="P15" i="4"/>
  <c r="P14" i="4"/>
  <c r="P13" i="4"/>
  <c r="P12" i="4"/>
  <c r="P11" i="4"/>
  <c r="P10" i="4"/>
  <c r="P9" i="4"/>
  <c r="P8" i="4"/>
  <c r="P7" i="4"/>
  <c r="P6" i="4"/>
  <c r="P5" i="4"/>
  <c r="P4" i="4"/>
  <c r="P3" i="4"/>
  <c r="P2" i="4"/>
  <c r="Q36" i="4" l="1"/>
  <c r="Q39" i="4"/>
  <c r="Q38" i="4"/>
  <c r="Q37" i="4"/>
  <c r="Q35" i="4"/>
  <c r="Q34" i="4"/>
  <c r="Q33" i="4"/>
  <c r="Q32" i="4"/>
  <c r="Q31" i="4"/>
  <c r="Q30" i="4"/>
  <c r="G30" i="4" l="1"/>
  <c r="I28" i="4"/>
  <c r="H28" i="4"/>
  <c r="H27" i="4"/>
  <c r="B24" i="4" l="1"/>
  <c r="P24" i="4"/>
  <c r="J24" i="4"/>
  <c r="I24" i="4"/>
  <c r="E24" i="4"/>
  <c r="A24" i="4"/>
  <c r="P23" i="4"/>
  <c r="B23" i="4" s="1"/>
  <c r="J23" i="4"/>
  <c r="I23" i="4"/>
  <c r="E23" i="4"/>
  <c r="A23" i="4"/>
  <c r="B22" i="4"/>
  <c r="J22" i="4"/>
  <c r="I22" i="4"/>
  <c r="E22" i="4"/>
  <c r="A22" i="4"/>
  <c r="B21" i="4"/>
  <c r="J21" i="4"/>
  <c r="I21" i="4"/>
  <c r="E21" i="4"/>
  <c r="A21" i="4"/>
  <c r="B20" i="4"/>
  <c r="J20" i="4"/>
  <c r="I20" i="4"/>
  <c r="E20" i="4"/>
  <c r="A20" i="4"/>
  <c r="C22" i="4" l="1"/>
  <c r="D22" i="4" s="1"/>
  <c r="H22" i="4" s="1"/>
  <c r="C23" i="4"/>
  <c r="G23" i="4" s="1"/>
  <c r="C20" i="4"/>
  <c r="D20" i="4" s="1"/>
  <c r="H20" i="4" s="1"/>
  <c r="C21" i="4"/>
  <c r="G21" i="4" s="1"/>
  <c r="D24" i="4"/>
  <c r="H24" i="4" s="1"/>
  <c r="C24" i="4"/>
  <c r="G24" i="4" s="1"/>
  <c r="F24" i="4"/>
  <c r="F23" i="4"/>
  <c r="G22" i="4"/>
  <c r="F22" i="4"/>
  <c r="F21" i="4"/>
  <c r="F20" i="4"/>
  <c r="G20" i="4"/>
  <c r="N31" i="24"/>
  <c r="D21" i="4" l="1"/>
  <c r="H21" i="4" s="1"/>
  <c r="D23" i="4"/>
  <c r="H23" i="4" s="1"/>
  <c r="N8" i="24"/>
  <c r="N6" i="24"/>
  <c r="N7" i="24"/>
  <c r="N5" i="24"/>
  <c r="N10" i="24"/>
  <c r="C4" i="25"/>
  <c r="D23" i="23"/>
  <c r="C5" i="23"/>
  <c r="C5" i="25" l="1"/>
  <c r="B2" i="4"/>
  <c r="D2" i="4" s="1"/>
  <c r="B3" i="4"/>
  <c r="D3" i="4" s="1"/>
  <c r="B4" i="4"/>
  <c r="D4" i="4" s="1"/>
  <c r="B5" i="4"/>
  <c r="B6" i="4"/>
  <c r="C6" i="4" s="1"/>
  <c r="B7" i="4"/>
  <c r="C7" i="4" s="1"/>
  <c r="B8" i="4"/>
  <c r="C8" i="4" s="1"/>
  <c r="B9" i="4"/>
  <c r="C9" i="4" s="1"/>
  <c r="B10" i="4"/>
  <c r="C10" i="4" s="1"/>
  <c r="B11" i="4"/>
  <c r="B12" i="4"/>
  <c r="B13" i="4"/>
  <c r="F2" i="24"/>
  <c r="H2" i="24" s="1"/>
  <c r="E2" i="24"/>
  <c r="G2" i="24" s="1"/>
  <c r="J5" i="4"/>
  <c r="J6" i="4"/>
  <c r="J8" i="4"/>
  <c r="J2" i="4"/>
  <c r="I2" i="4"/>
  <c r="B15" i="4"/>
  <c r="J15" i="4"/>
  <c r="I15" i="4"/>
  <c r="E15" i="4"/>
  <c r="A15" i="4"/>
  <c r="B14" i="4"/>
  <c r="J14" i="4"/>
  <c r="I14" i="4"/>
  <c r="E14" i="4"/>
  <c r="A14" i="4"/>
  <c r="J13" i="4"/>
  <c r="I13" i="4"/>
  <c r="E13" i="4"/>
  <c r="A13" i="4"/>
  <c r="J12" i="4"/>
  <c r="I12" i="4"/>
  <c r="E12" i="4"/>
  <c r="A12" i="4"/>
  <c r="J11" i="4"/>
  <c r="I11" i="4"/>
  <c r="E11" i="4"/>
  <c r="A11" i="4"/>
  <c r="J10" i="4"/>
  <c r="I10" i="4"/>
  <c r="E10" i="4"/>
  <c r="A10" i="4"/>
  <c r="J9" i="4"/>
  <c r="I9" i="4"/>
  <c r="E9" i="4"/>
  <c r="A9" i="4"/>
  <c r="I8" i="4"/>
  <c r="E8" i="4"/>
  <c r="A8" i="4"/>
  <c r="J7" i="4"/>
  <c r="I7" i="4"/>
  <c r="E7" i="4"/>
  <c r="A7" i="4"/>
  <c r="I6" i="4"/>
  <c r="E6" i="4"/>
  <c r="A6" i="4"/>
  <c r="I5" i="4"/>
  <c r="E5" i="4"/>
  <c r="A5" i="4"/>
  <c r="J4" i="4"/>
  <c r="I4" i="4"/>
  <c r="E4" i="4"/>
  <c r="A4" i="4"/>
  <c r="J3" i="4"/>
  <c r="I3" i="4"/>
  <c r="E3" i="4"/>
  <c r="A3" i="4"/>
  <c r="E2" i="4"/>
  <c r="A2" i="4"/>
  <c r="C13" i="25"/>
  <c r="C20" i="25"/>
  <c r="C16" i="25"/>
  <c r="C17" i="25" s="1"/>
  <c r="C11" i="4" l="1"/>
  <c r="D11" i="4" s="1"/>
  <c r="H11" i="4" s="1"/>
  <c r="C12" i="4"/>
  <c r="D12" i="4" s="1"/>
  <c r="H12" i="4" s="1"/>
  <c r="C14" i="4"/>
  <c r="D14" i="4" s="1"/>
  <c r="H14" i="4" s="1"/>
  <c r="C15" i="4"/>
  <c r="G15" i="4" s="1"/>
  <c r="C13" i="4"/>
  <c r="D13" i="4" s="1"/>
  <c r="H13" i="4" s="1"/>
  <c r="D10" i="4"/>
  <c r="F10" i="4"/>
  <c r="D9" i="4"/>
  <c r="H9" i="4" s="1"/>
  <c r="F9" i="4"/>
  <c r="D8" i="4"/>
  <c r="H8" i="4" s="1"/>
  <c r="F8" i="4"/>
  <c r="D7" i="4"/>
  <c r="H7" i="4" s="1"/>
  <c r="F7" i="4"/>
  <c r="D6" i="4"/>
  <c r="F6" i="4"/>
  <c r="D5" i="4"/>
  <c r="H5" i="4" s="1"/>
  <c r="F5" i="4"/>
  <c r="I2" i="24"/>
  <c r="H4" i="4"/>
  <c r="H2" i="4"/>
  <c r="H6" i="4"/>
  <c r="H3" i="4"/>
  <c r="H10" i="4"/>
  <c r="F2" i="4"/>
  <c r="F3" i="4"/>
  <c r="F4" i="4"/>
  <c r="F11" i="4"/>
  <c r="F12" i="4"/>
  <c r="F13" i="4"/>
  <c r="F14" i="4"/>
  <c r="F15" i="4"/>
  <c r="G2" i="4"/>
  <c r="G3" i="4"/>
  <c r="G6" i="4"/>
  <c r="G7" i="4"/>
  <c r="G8" i="4"/>
  <c r="G10" i="4"/>
  <c r="G11" i="4"/>
  <c r="G12" i="4"/>
  <c r="G13" i="4"/>
  <c r="G14" i="4"/>
  <c r="G4" i="4"/>
  <c r="C7" i="25"/>
  <c r="C8" i="25" s="1"/>
  <c r="E5" i="25"/>
  <c r="E17" i="25"/>
  <c r="C19" i="25"/>
  <c r="C21" i="25" s="1"/>
  <c r="E21" i="25" s="1"/>
  <c r="D15" i="4" l="1"/>
  <c r="H15" i="4" s="1"/>
  <c r="G9" i="4"/>
  <c r="G5" i="4"/>
  <c r="C9" i="25"/>
  <c r="E9" i="25" s="1"/>
  <c r="F30" i="24"/>
  <c r="H30" i="24" s="1"/>
  <c r="E30" i="24"/>
  <c r="G30" i="24" s="1"/>
  <c r="I30" i="24" s="1"/>
  <c r="H29" i="24"/>
  <c r="G29" i="24"/>
  <c r="I29" i="24" s="1"/>
  <c r="F29" i="24"/>
  <c r="E29" i="24"/>
  <c r="G28" i="24"/>
  <c r="F28" i="24"/>
  <c r="I28" i="24" s="1"/>
  <c r="E28" i="24"/>
  <c r="H28" i="24" s="1"/>
  <c r="H27" i="24"/>
  <c r="G27" i="24"/>
  <c r="F27" i="24"/>
  <c r="I27" i="24" s="1"/>
  <c r="E27" i="24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I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F12" i="24"/>
  <c r="H12" i="24" s="1"/>
  <c r="E12" i="24"/>
  <c r="G12" i="24" s="1"/>
  <c r="F11" i="24"/>
  <c r="H11" i="24" s="1"/>
  <c r="E11" i="24"/>
  <c r="G11" i="24" s="1"/>
  <c r="F10" i="24"/>
  <c r="H10" i="24" s="1"/>
  <c r="E10" i="24"/>
  <c r="G10" i="24" s="1"/>
  <c r="F9" i="24"/>
  <c r="H9" i="24" s="1"/>
  <c r="E9" i="24"/>
  <c r="G9" i="24" s="1"/>
  <c r="F8" i="24"/>
  <c r="H8" i="24" s="1"/>
  <c r="E8" i="24"/>
  <c r="G8" i="24" s="1"/>
  <c r="F7" i="24"/>
  <c r="H7" i="24" s="1"/>
  <c r="E7" i="24"/>
  <c r="G7" i="24" s="1"/>
  <c r="F6" i="24"/>
  <c r="H6" i="24" s="1"/>
  <c r="E6" i="24"/>
  <c r="G6" i="24" s="1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I19" i="24" l="1"/>
  <c r="I10" i="24"/>
  <c r="I17" i="24"/>
  <c r="I12" i="24"/>
  <c r="I13" i="24"/>
  <c r="I15" i="24"/>
  <c r="I5" i="24"/>
  <c r="I4" i="24"/>
  <c r="J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8" i="23"/>
  <c r="C6" i="23"/>
  <c r="C14" i="23"/>
  <c r="C10" i="23" l="1"/>
  <c r="C11" i="23" s="1"/>
  <c r="C12" i="23" s="1"/>
  <c r="C13" i="23" s="1"/>
  <c r="C16" i="23" s="1"/>
  <c r="C19" i="23" s="1"/>
  <c r="C25" i="23" s="1"/>
  <c r="C20" i="23" l="1"/>
  <c r="C21" i="23"/>
  <c r="J19" i="4" l="1"/>
  <c r="I19" i="4"/>
  <c r="E19" i="4"/>
  <c r="A19" i="4"/>
  <c r="J18" i="4"/>
  <c r="I18" i="4"/>
  <c r="E18" i="4"/>
  <c r="A18" i="4"/>
  <c r="J17" i="4"/>
  <c r="I17" i="4"/>
  <c r="E17" i="4"/>
  <c r="A17" i="4"/>
  <c r="J16" i="4"/>
  <c r="I16" i="4"/>
  <c r="E16" i="4"/>
  <c r="A16" i="4"/>
  <c r="B16" i="4" l="1"/>
  <c r="C16" i="4" s="1"/>
  <c r="B18" i="4"/>
  <c r="C18" i="4" s="1"/>
  <c r="B17" i="4"/>
  <c r="C17" i="4" s="1"/>
  <c r="B19" i="4"/>
  <c r="C19" i="4" s="1"/>
  <c r="G19" i="4" l="1"/>
  <c r="F19" i="4"/>
  <c r="G18" i="4"/>
  <c r="F18" i="4"/>
  <c r="G17" i="4"/>
  <c r="F17" i="4"/>
  <c r="G16" i="4"/>
  <c r="F16" i="4"/>
  <c r="D19" i="4"/>
  <c r="H19" i="4" s="1"/>
  <c r="D16" i="4"/>
  <c r="H16" i="4" s="1"/>
  <c r="D18" i="4" l="1"/>
  <c r="H18" i="4" s="1"/>
  <c r="D17" i="4"/>
  <c r="H17" i="4" s="1"/>
</calcChain>
</file>

<file path=xl/sharedStrings.xml><?xml version="1.0" encoding="utf-8"?>
<sst xmlns="http://schemas.openxmlformats.org/spreadsheetml/2006/main" count="135" uniqueCount="90">
  <si>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</si>
  <si>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</si>
  <si>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</si>
  <si>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</si>
  <si>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</si>
  <si>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</si>
  <si>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</si>
  <si>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</si>
  <si>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</si>
  <si>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</si>
  <si>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</si>
  <si>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</si>
  <si>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</si>
  <si>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</si>
  <si>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</si>
  <si>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</si>
  <si>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</si>
  <si>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</si>
  <si>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</si>
  <si>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</si>
  <si>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</si>
  <si>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</si>
  <si>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</si>
  <si>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</si>
  <si>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</si>
  <si>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</si>
  <si>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</si>
  <si>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</si>
  <si>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</si>
  <si>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</si>
  <si>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</si>
  <si>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</si>
  <si>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</si>
  <si>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</si>
  <si>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</si>
  <si>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</si>
  <si>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</si>
  <si>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</si>
  <si>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</si>
  <si>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</si>
  <si>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</si>
  <si>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</si>
  <si>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</si>
  <si>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</si>
  <si>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</si>
  <si>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</si>
  <si>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</si>
  <si>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</si>
  <si>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</si>
  <si>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</si>
  <si>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</si>
  <si>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</si>
  <si>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</si>
  <si>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</si>
  <si>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</si>
  <si>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</si>
  <si>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</si>
  <si>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</si>
  <si>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</si>
  <si>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</si>
  <si>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</si>
  <si>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</si>
  <si>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(-) Land Cost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</si>
  <si>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</si>
  <si>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</si>
  <si>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</si>
  <si>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</si>
  <si>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</si>
  <si>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</si>
  <si>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</si>
  <si>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CA</t>
  </si>
  <si>
    <t>Increased 0% for Higher floor (5th -10th Floor)</t>
  </si>
  <si>
    <t>Depreciation:
80% (for Building between 2 to 5 years)</t>
  </si>
  <si>
    <t>Ground Floor</t>
  </si>
  <si>
    <t>rate on CA</t>
  </si>
  <si>
    <t>Measured Area</t>
  </si>
  <si>
    <t>450M</t>
  </si>
  <si>
    <t>aca</t>
  </si>
  <si>
    <t>abua</t>
  </si>
  <si>
    <t xml:space="preserve">agreeement </t>
  </si>
  <si>
    <t>29.03.23</t>
  </si>
  <si>
    <t>rate on ca</t>
  </si>
  <si>
    <t>fmv</t>
  </si>
  <si>
    <t>f. no. 602, 6th floor, Wing B. Anusaya, barve nagar, ghatkopar west</t>
  </si>
  <si>
    <t>mca</t>
  </si>
  <si>
    <t>under cons</t>
  </si>
  <si>
    <t>State Bank Of India - RACPC- Chinchpokli  - Kalpesh Kamble</t>
  </si>
  <si>
    <t>anusaya</t>
  </si>
  <si>
    <t>07.09.22</t>
  </si>
  <si>
    <t>28.03.23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</si>
</sst>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  <numFmt numFmtId="166" formatCode="0.0000"/>
  </numFmts>
  <fonts count="1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sz val="11"/>
      <color rgb="FF000000"/>
      <name val="Arial Narrow"/>
      <family val="2"/>
    </font>
    <font>
      <sz val="11"/>
      <color rgb="FF464646"/>
      <name val="Arial Narrow"/>
      <family val="2"/>
    </font>
    <font>
      <sz val="9"/>
      <color rgb="FFFF0000"/>
      <name val="Arial Narrow"/>
      <family val="2"/>
    </font>
    <font>
      <b/>
      <sz val="11"/>
      <color rgb="FF000000"/>
      <name val="Arial Narrow"/>
      <family val="2"/>
    </font>
    <font>
      <sz val="11"/>
      <color theme="1"/>
      <name val="Rupee Foradian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9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43" fontId="0" fillId="0" borderId="8" xfId="1" applyFon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2" fillId="0" borderId="0" xfId="1" applyFont="1" applyAlignment="1"/>
    <xf numFmtId="43" fontId="2" fillId="0" borderId="8" xfId="1" applyFont="1" applyBorder="1"/>
    <xf numFmtId="43" fontId="4" fillId="0" borderId="8" xfId="1" applyFont="1" applyBorder="1"/>
    <xf numFmtId="0" fontId="1" fillId="3" borderId="0" xfId="0" applyFont="1" applyFill="1"/>
    <xf numFmtId="0" fontId="0" fillId="3" borderId="0" xfId="0" applyFill="1"/>
    <xf numFmtId="14" fontId="0" fillId="0" borderId="0" xfId="0" applyNumberFormat="1"/>
    <xf numFmtId="0" fontId="12" fillId="0" borderId="0" xfId="0" applyFont="1"/>
    <xf numFmtId="165" fontId="0" fillId="0" borderId="0" xfId="1" applyNumberFormat="1" applyFont="1"/>
    <xf numFmtId="0" fontId="13" fillId="0" borderId="0" xfId="0" applyFont="1" applyAlignment="1">
      <alignment vertical="center"/>
    </xf>
    <xf numFmtId="0" fontId="9" fillId="0" borderId="5" xfId="0" applyFont="1" applyBorder="1"/>
    <xf numFmtId="43" fontId="2" fillId="0" borderId="0" xfId="1" applyFont="1" applyFill="1" applyBorder="1"/>
    <xf numFmtId="3" fontId="7" fillId="2" borderId="0" xfId="0" applyNumberFormat="1" applyFont="1" applyFill="1"/>
    <xf numFmtId="3" fontId="9" fillId="0" borderId="0" xfId="0" applyNumberFormat="1" applyFont="1"/>
    <xf numFmtId="43" fontId="0" fillId="3" borderId="0" xfId="1" applyFont="1" applyFill="1"/>
    <xf numFmtId="43" fontId="0" fillId="0" borderId="0" xfId="1" applyFont="1" applyAlignment="1">
      <alignment horizontal="left"/>
    </xf>
    <xf numFmtId="43" fontId="0" fillId="0" borderId="0" xfId="1" applyFont="1" applyAlignment="1"/>
    <xf numFmtId="0" fontId="14" fillId="0" borderId="0" xfId="0" applyFont="1"/>
    <xf numFmtId="0" fontId="12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2" fillId="0" borderId="0" xfId="0" applyFont="1" applyAlignment="1">
      <alignment horizontal="left"/>
    </xf>
    <xf numFmtId="2" fontId="0" fillId="3" borderId="8" xfId="0" applyNumberFormat="1" applyFill="1" applyBorder="1"/>
    <xf numFmtId="0" fontId="16" fillId="0" borderId="0" xfId="0" applyFont="1" applyAlignment="1">
      <alignment vertical="center"/>
    </xf>
    <xf numFmtId="0" fontId="0" fillId="3" borderId="8" xfId="0" applyFill="1" applyBorder="1"/>
    <xf numFmtId="2" fontId="2" fillId="3" borderId="8" xfId="0" applyNumberFormat="1" applyFont="1" applyFill="1" applyBorder="1"/>
    <xf numFmtId="0" fontId="2" fillId="3" borderId="8" xfId="0" applyFont="1" applyFill="1" applyBorder="1"/>
    <xf numFmtId="0" fontId="3" fillId="3" borderId="8" xfId="0" applyFont="1" applyFill="1" applyBorder="1"/>
    <xf numFmtId="0" fontId="7" fillId="3" borderId="8" xfId="0" applyFont="1" applyFill="1" applyBorder="1"/>
    <xf numFmtId="4" fontId="0" fillId="3" borderId="8" xfId="0" applyNumberFormat="1" applyFill="1" applyBorder="1"/>
    <xf numFmtId="0" fontId="1" fillId="3" borderId="8" xfId="0" applyFont="1" applyFill="1" applyBorder="1"/>
    <xf numFmtId="166" fontId="0" fillId="3" borderId="8" xfId="0" applyNumberFormat="1" applyFill="1" applyBorder="1"/>
    <xf numFmtId="43" fontId="0" fillId="3" borderId="8" xfId="1" applyFont="1" applyFill="1" applyBorder="1"/>
    <xf numFmtId="164" fontId="0" fillId="3" borderId="8" xfId="0" applyNumberFormat="1" applyFill="1" applyBorder="1"/>
    <xf numFmtId="0" fontId="1" fillId="2" borderId="0" xfId="0" applyFont="1" applyFill="1"/>
    <xf numFmtId="43" fontId="0" fillId="0" borderId="0" xfId="1" applyFont="1" applyAlignment="1">
      <alignment horizontal="right"/>
    </xf>
    <xf numFmtId="0" fontId="10" fillId="0" borderId="8" xfId="0" applyFont="1" applyBorder="1" applyAlignment="1">
      <alignment horizontal="center"/>
    </xf>
  </cellXfs>
  <cellStyles count="3">
    <cellStyle name="Comma" xfId="1" builtinId="3"/>
    <cellStyle name="Comma 2" xfId="2" xr:uid="{C1C4E7DC-7879-48E2-8DB7-EA7705F6F507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571500</xdr:colOff>
      <xdr:row>5</xdr:row>
      <xdr:rowOff>47624</xdr:rowOff>
    </xdr:from>
    <xdr:to>
      <xdr:col>26</xdr:col>
      <xdr:colOff>333375</xdr:colOff>
      <xdr:row>53</xdr:row>
      <xdr:rowOff>47625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65F6F53-C33F-48B6-985E-4A55002650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04" t="8243" r="41191" b="5450"/>
        <a:stretch/>
      </xdr:blipFill>
      <xdr:spPr>
        <a:xfrm>
          <a:off x="5448300" y="1000124"/>
          <a:ext cx="10734675" cy="88773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C8C899-7393-7DB6-E3B6-F64C421A0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58</xdr:row>
      <xdr:rowOff>0</xdr:rowOff>
    </xdr:from>
    <xdr:to>
      <xdr:col>29</xdr:col>
      <xdr:colOff>607314</xdr:colOff>
      <xdr:row>111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92BC662-3691-FB8A-29A0-FD7B6C96D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0490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47C59B9-0F24-4AC1-B6C8-73BEAAB26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56</xdr:row>
      <xdr:rowOff>0</xdr:rowOff>
    </xdr:from>
    <xdr:to>
      <xdr:col>29</xdr:col>
      <xdr:colOff>607314</xdr:colOff>
      <xdr:row>109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212E0BC-E6C3-6960-CCA4-5BD290775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0668000"/>
          <a:ext cx="18285714" cy="1028571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</xdr:row>
      <xdr:rowOff>133350</xdr:rowOff>
    </xdr:from>
    <xdr:to>
      <xdr:col>18</xdr:col>
      <xdr:colOff>400050</xdr:colOff>
      <xdr:row>52</xdr:row>
      <xdr:rowOff>85726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B9BAB3-09DC-4DC8-B40D-74259A3C2A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-208" t="8058" r="41347" b="5358"/>
        <a:stretch/>
      </xdr:blipFill>
      <xdr:spPr>
        <a:xfrm>
          <a:off x="609600" y="1085850"/>
          <a:ext cx="10763250" cy="89058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</xdr:row>
      <xdr:rowOff>0</xdr:rowOff>
    </xdr:from>
    <xdr:to>
      <xdr:col>30</xdr:col>
      <xdr:colOff>511236</xdr:colOff>
      <xdr:row>66</xdr:row>
      <xdr:rowOff>189214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CCD36E-DE72-4B69-A707-61257A8A2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2913" y="2476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56</xdr:row>
      <xdr:rowOff>0</xdr:rowOff>
    </xdr:from>
    <xdr:to>
      <xdr:col>29</xdr:col>
      <xdr:colOff>607314</xdr:colOff>
      <xdr:row>109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3D999A0-8D0B-869D-7FC5-0E8A779C2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0668000"/>
          <a:ext cx="18285714" cy="102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663E5D2-8870-4974-BCBD-D5AFD8497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D822424-4A1D-41DA-830C-39AEF505D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19050</xdr:rowOff>
    </xdr:from>
    <xdr:to>
      <xdr:col>17</xdr:col>
      <xdr:colOff>276225</xdr:colOff>
      <xdr:row>48</xdr:row>
      <xdr:rowOff>57150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CFA4C62-BEFC-4306-A9FF-A069434404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-158" t="9445" r="41884" b="10546"/>
        <a:stretch/>
      </xdr:blipFill>
      <xdr:spPr>
        <a:xfrm>
          <a:off x="0" y="971550"/>
          <a:ext cx="10639425" cy="82296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409574</xdr:colOff>
      <xdr:row>15</xdr:row>
      <xdr:rowOff>38100</xdr:rowOff>
    </xdr:from>
    <xdr:to>
      <xdr:col>20</xdr:col>
      <xdr:colOff>466725</xdr:colOff>
      <xdr:row>58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4BF07B8-2945-4F09-85C3-1F9126F8F2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5575" t="9631" r="34106" b="10359"/>
        <a:stretch/>
      </xdr:blipFill>
      <xdr:spPr>
        <a:xfrm>
          <a:off x="3457574" y="2895600"/>
          <a:ext cx="9201151" cy="82296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0135055-AEB5-E3C2-3073-561F5F0C0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L8" sqref="L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57</v>
      </c>
      <c r="C3" s="49">
        <v>125600</v>
      </c>
      <c r="D3" s="41"/>
      <c r="E3" s="41"/>
      <c r="F3" s="41"/>
      <c r="H3" s="51" t="s">
        <v>35</v>
      </c>
      <c r="I3" s="51"/>
      <c r="J3" s="51" t="s">
        <v>36</v>
      </c>
      <c r="K3" s="51" t="s">
        <v>37</v>
      </c>
      <c r="L3" s="51" t="s">
        <v>38</v>
      </c>
    </row>
    <row r="4" spans="2:12" x14ac:dyDescent="0.25">
      <c r="B4" s="41" t="s">
        <v>71</v>
      </c>
      <c r="C4" s="49">
        <f>C3*5%</f>
        <v>6280</v>
      </c>
      <c r="D4" s="41"/>
      <c r="E4" s="41"/>
      <c r="F4" s="41"/>
      <c r="H4" s="52" t="s">
        <v>39</v>
      </c>
      <c r="I4" s="41" t="s">
        <v>40</v>
      </c>
      <c r="J4" s="41" t="s">
        <v>41</v>
      </c>
      <c r="K4" s="41">
        <v>2554.8123374210331</v>
      </c>
      <c r="L4" s="41">
        <v>2248.2348569305091</v>
      </c>
    </row>
    <row r="5" spans="2:12" x14ac:dyDescent="0.25">
      <c r="B5" s="41" t="s">
        <v>59</v>
      </c>
      <c r="C5" s="53">
        <f>C3+C4</f>
        <v>131880</v>
      </c>
      <c r="D5" s="54" t="s">
        <v>60</v>
      </c>
      <c r="E5" s="55">
        <f>C5/10.764</f>
        <v>12251.950947603122</v>
      </c>
      <c r="F5" s="54" t="s">
        <v>61</v>
      </c>
      <c r="H5" s="56" t="s">
        <v>42</v>
      </c>
      <c r="I5" s="52">
        <v>0.95</v>
      </c>
      <c r="J5" s="41"/>
      <c r="K5" s="41" t="s">
        <v>43</v>
      </c>
      <c r="L5" s="41" t="s">
        <v>40</v>
      </c>
    </row>
    <row r="6" spans="2:12" x14ac:dyDescent="0.25">
      <c r="B6" s="41" t="s">
        <v>62</v>
      </c>
      <c r="C6" s="49">
        <v>0</v>
      </c>
      <c r="D6" s="41"/>
      <c r="E6" s="41"/>
      <c r="F6" s="41"/>
      <c r="H6" s="57" t="s">
        <v>44</v>
      </c>
      <c r="I6" s="52">
        <v>0.9</v>
      </c>
      <c r="J6" s="41" t="s">
        <v>45</v>
      </c>
      <c r="K6" s="41" t="s">
        <v>46</v>
      </c>
      <c r="L6" s="41" t="s">
        <v>47</v>
      </c>
    </row>
    <row r="7" spans="2:12" x14ac:dyDescent="0.25">
      <c r="B7" s="41"/>
      <c r="C7" s="49">
        <f>C5-C6</f>
        <v>131880</v>
      </c>
      <c r="D7" s="41"/>
      <c r="E7" s="41"/>
      <c r="F7" s="41"/>
      <c r="H7" s="56" t="s">
        <v>48</v>
      </c>
      <c r="I7" s="52">
        <v>0.8</v>
      </c>
      <c r="J7" s="41"/>
      <c r="K7" s="56" t="s">
        <v>44</v>
      </c>
      <c r="L7" s="52">
        <v>0.05</v>
      </c>
    </row>
    <row r="8" spans="2:12" ht="30" x14ac:dyDescent="0.25">
      <c r="B8" s="58" t="s">
        <v>72</v>
      </c>
      <c r="C8" s="49">
        <f>C7*60%</f>
        <v>79128</v>
      </c>
      <c r="D8" s="41"/>
      <c r="E8" s="41"/>
      <c r="F8" s="41"/>
      <c r="H8" s="56" t="s">
        <v>49</v>
      </c>
      <c r="I8" s="52">
        <v>0.7</v>
      </c>
      <c r="J8" s="41"/>
      <c r="K8" s="59" t="s">
        <v>50</v>
      </c>
      <c r="L8" s="52">
        <v>0.1</v>
      </c>
    </row>
    <row r="9" spans="2:12" x14ac:dyDescent="0.25">
      <c r="B9" s="41" t="s">
        <v>63</v>
      </c>
      <c r="C9" s="53">
        <f>C6+C8</f>
        <v>79128</v>
      </c>
      <c r="D9" s="54" t="s">
        <v>60</v>
      </c>
      <c r="E9" s="55">
        <f>C9/10.764</f>
        <v>7351.1705685618736</v>
      </c>
      <c r="F9" s="54" t="s">
        <v>61</v>
      </c>
      <c r="H9" s="56" t="s">
        <v>51</v>
      </c>
      <c r="I9" s="52">
        <v>0.6</v>
      </c>
      <c r="J9" s="41"/>
      <c r="K9" s="41" t="s">
        <v>52</v>
      </c>
      <c r="L9" s="52">
        <v>0.15</v>
      </c>
    </row>
    <row r="10" spans="2:12" x14ac:dyDescent="0.25">
      <c r="C10" s="60"/>
      <c r="H10" s="41" t="s">
        <v>53</v>
      </c>
      <c r="I10" s="52">
        <v>0.5</v>
      </c>
      <c r="J10" s="41"/>
      <c r="K10" s="41" t="s">
        <v>54</v>
      </c>
      <c r="L10" s="52">
        <v>0.2</v>
      </c>
    </row>
    <row r="11" spans="2:12" x14ac:dyDescent="0.25">
      <c r="B11" s="47" t="s">
        <v>67</v>
      </c>
      <c r="C11" s="62">
        <v>2023</v>
      </c>
      <c r="H11" s="41" t="s">
        <v>55</v>
      </c>
      <c r="I11" s="52">
        <v>0.4</v>
      </c>
      <c r="J11" s="41"/>
      <c r="K11" s="41"/>
      <c r="L11" s="41"/>
    </row>
    <row r="12" spans="2:12" x14ac:dyDescent="0.25">
      <c r="B12" s="47" t="s">
        <v>68</v>
      </c>
      <c r="C12" s="62">
        <v>2019</v>
      </c>
      <c r="D12" s="61"/>
      <c r="H12" s="41" t="s">
        <v>56</v>
      </c>
      <c r="I12" s="52">
        <v>0.3</v>
      </c>
      <c r="J12" s="41"/>
      <c r="K12" s="41"/>
      <c r="L12" s="41"/>
    </row>
    <row r="13" spans="2:12" x14ac:dyDescent="0.25">
      <c r="B13" s="47" t="s">
        <v>69</v>
      </c>
      <c r="C13" s="62">
        <f>C11-C12</f>
        <v>4</v>
      </c>
    </row>
    <row r="15" spans="2:12" x14ac:dyDescent="0.25">
      <c r="B15" s="41" t="s">
        <v>57</v>
      </c>
      <c r="C15" s="49">
        <v>93700</v>
      </c>
      <c r="D15" s="41"/>
      <c r="E15" s="41"/>
      <c r="F15" s="41"/>
    </row>
    <row r="16" spans="2:12" x14ac:dyDescent="0.25">
      <c r="B16" s="41" t="s">
        <v>58</v>
      </c>
      <c r="C16" s="49">
        <f>C15*5%</f>
        <v>4685</v>
      </c>
      <c r="D16" s="41"/>
      <c r="E16" s="41"/>
      <c r="F16" s="41"/>
      <c r="K16" s="18"/>
    </row>
    <row r="17" spans="2:11" x14ac:dyDescent="0.25">
      <c r="B17" s="41" t="s">
        <v>59</v>
      </c>
      <c r="C17" s="53">
        <f>C15+C16</f>
        <v>98385</v>
      </c>
      <c r="D17" s="54" t="s">
        <v>60</v>
      </c>
      <c r="E17" s="55">
        <f>C17/10.764</f>
        <v>9140.1895206243044</v>
      </c>
      <c r="F17" s="54" t="s">
        <v>61</v>
      </c>
      <c r="K17" s="18"/>
    </row>
    <row r="18" spans="2:11" ht="16.5" x14ac:dyDescent="0.3">
      <c r="B18" s="41" t="s">
        <v>64</v>
      </c>
      <c r="C18" s="49">
        <v>26620</v>
      </c>
      <c r="D18" s="41"/>
      <c r="E18" s="41"/>
      <c r="F18" s="41"/>
      <c r="K18" s="72"/>
    </row>
    <row r="19" spans="2:11" x14ac:dyDescent="0.25">
      <c r="B19" s="41" t="s">
        <v>65</v>
      </c>
      <c r="C19" s="49">
        <f>C17-C18</f>
        <v>71765</v>
      </c>
      <c r="D19" s="41"/>
      <c r="E19" s="41"/>
      <c r="F19" s="41"/>
    </row>
    <row r="20" spans="2:11" ht="45" x14ac:dyDescent="0.25">
      <c r="B20" s="58" t="s">
        <v>66</v>
      </c>
      <c r="C20" s="49">
        <f>C18*80%</f>
        <v>21296</v>
      </c>
      <c r="D20" s="41"/>
      <c r="E20" s="41"/>
      <c r="F20" s="41"/>
    </row>
    <row r="21" spans="2:11" x14ac:dyDescent="0.25">
      <c r="B21" s="41" t="s">
        <v>63</v>
      </c>
      <c r="C21" s="53">
        <f>C19+C20</f>
        <v>93061</v>
      </c>
      <c r="D21" s="54" t="s">
        <v>60</v>
      </c>
      <c r="E21" s="55">
        <f>C21/10.764</f>
        <v>8645.5778520995918</v>
      </c>
      <c r="F21" s="54" t="s">
        <v>61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25707D-0904-446E-941A-8BB1656C27E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0406E9-4563-4DEC-A1BF-E91C2861FDA1}">
  <dimension ref="A1"/>
  <sheetViews>
    <sheetView topLeftCell="D19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626BFA-F97D-4F24-98A7-64F4DB337892}">
  <dimension ref="A1"/>
  <sheetViews>
    <sheetView topLeftCell="E19" workbookViewId="0">
      <selection activeCell="B11" sqref="B1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1A41C8-E380-4639-98A7-72D339242D09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005668-8F48-4CB7-87EB-30E7E9D0C366}">
  <dimension ref="A1"/>
  <sheetViews>
    <sheetView topLeftCell="A49" workbookViewId="0">
      <selection activeCell="A56" sqref="A5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EB39A-A4E5-474F-9DDF-FE8101B26383}">
  <dimension ref="A56"/>
  <sheetViews>
    <sheetView topLeftCell="A76" workbookViewId="0">
      <selection activeCell="O128" sqref="O128"/>
    </sheetView>
  </sheetViews>
  <sheetFormatPr defaultRowHeight="15" x14ac:dyDescent="0.25"/>
  <sheetData>
    <row r="56" spans="1:1" x14ac:dyDescent="0.25">
      <c r="A56" s="6"/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A8AEAB-9F97-4C76-BA05-4FD9B4E3B3AB}">
  <dimension ref="A1"/>
  <sheetViews>
    <sheetView topLeftCell="A13" workbookViewId="0">
      <selection activeCell="P49" sqref="P49"/>
    </sheetView>
  </sheetViews>
  <sheetFormatPr defaultRowHeight="15" x14ac:dyDescent="0.25"/>
  <sheetData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8CA1A1-AEA3-4FAD-AF04-25A9D1C69FA9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F3C4FC-8A26-49E5-9FB6-B81B4464C142}">
  <dimension ref="A1"/>
  <sheetViews>
    <sheetView topLeftCell="A4" workbookViewId="0">
      <selection activeCell="A59" sqref="A5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BC1B9C-EBF1-4FC7-9D61-0B1A5680BBF8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topLeftCell="D1" zoomScaleNormal="100" workbookViewId="0">
      <selection activeCell="T13" sqref="T13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27</v>
      </c>
      <c r="B1" s="38" t="s">
        <v>28</v>
      </c>
      <c r="C1" s="38" t="s">
        <v>29</v>
      </c>
      <c r="D1" s="38" t="s">
        <v>28</v>
      </c>
      <c r="E1" s="39" t="s">
        <v>30</v>
      </c>
      <c r="F1" s="39" t="s">
        <v>31</v>
      </c>
      <c r="G1" s="39" t="s">
        <v>32</v>
      </c>
      <c r="H1" s="39" t="s">
        <v>32</v>
      </c>
      <c r="I1" s="40" t="s">
        <v>33</v>
      </c>
      <c r="J1" s="40" t="s">
        <v>34</v>
      </c>
      <c r="K1" s="97"/>
      <c r="L1" s="97"/>
      <c r="M1" s="97"/>
      <c r="N1" s="97"/>
      <c r="O1" s="97"/>
      <c r="P1" s="97"/>
      <c r="Q1" s="97"/>
      <c r="R1" s="97"/>
    </row>
    <row r="2" spans="1:23" ht="16.5" x14ac:dyDescent="0.3">
      <c r="A2" s="38">
        <v>10</v>
      </c>
      <c r="B2" s="38">
        <v>4.5</v>
      </c>
      <c r="C2" s="38">
        <v>9</v>
      </c>
      <c r="D2" s="38">
        <v>0</v>
      </c>
      <c r="E2" s="39">
        <f t="shared" ref="E2" si="0">B2/12</f>
        <v>0.375</v>
      </c>
      <c r="F2" s="39">
        <f t="shared" ref="F2" si="1">D2/12</f>
        <v>0</v>
      </c>
      <c r="G2" s="39">
        <f t="shared" ref="G2" si="2">A2+E2</f>
        <v>10.375</v>
      </c>
      <c r="H2" s="39">
        <f t="shared" ref="H2" si="3">C2+F2</f>
        <v>9</v>
      </c>
      <c r="I2" s="40">
        <f t="shared" ref="I2" si="4">G2*H2</f>
        <v>93.375</v>
      </c>
      <c r="J2" s="40">
        <f>I2</f>
        <v>93.375</v>
      </c>
      <c r="K2" s="41"/>
      <c r="L2" s="41"/>
      <c r="M2" s="41"/>
      <c r="N2" s="42"/>
      <c r="O2" s="41"/>
      <c r="P2" s="41"/>
      <c r="Q2" s="41"/>
      <c r="R2" s="41"/>
      <c r="S2" t="s">
        <v>35</v>
      </c>
      <c r="U2" t="s">
        <v>36</v>
      </c>
      <c r="V2" t="s">
        <v>37</v>
      </c>
      <c r="W2" t="s">
        <v>38</v>
      </c>
    </row>
    <row r="3" spans="1:23" ht="16.5" x14ac:dyDescent="0.3">
      <c r="A3" s="38">
        <v>15</v>
      </c>
      <c r="B3" s="38">
        <v>0</v>
      </c>
      <c r="C3" s="38">
        <v>9</v>
      </c>
      <c r="D3" s="38">
        <v>0</v>
      </c>
      <c r="E3" s="39">
        <f t="shared" ref="E3:I23" si="5">B3/12</f>
        <v>0</v>
      </c>
      <c r="F3" s="39">
        <f t="shared" ref="F3:F30" si="6">D3/12</f>
        <v>0</v>
      </c>
      <c r="G3" s="39">
        <f t="shared" ref="G3:G30" si="7">A3+E3</f>
        <v>15</v>
      </c>
      <c r="H3" s="39">
        <f t="shared" ref="H3:H30" si="8">C3+F3</f>
        <v>9</v>
      </c>
      <c r="I3" s="40">
        <f t="shared" ref="I3:I22" si="9">G3*H3</f>
        <v>135</v>
      </c>
      <c r="J3" s="40">
        <f>J2+I3</f>
        <v>228.375</v>
      </c>
      <c r="K3" s="41"/>
      <c r="L3" s="41"/>
      <c r="M3" s="41"/>
      <c r="N3" s="42"/>
      <c r="O3" s="41"/>
      <c r="P3" s="41"/>
      <c r="Q3" s="41"/>
      <c r="R3" s="41"/>
      <c r="S3" s="36" t="s">
        <v>39</v>
      </c>
      <c r="T3" t="s">
        <v>40</v>
      </c>
      <c r="U3" t="s">
        <v>41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8</v>
      </c>
      <c r="B4" s="38">
        <v>0</v>
      </c>
      <c r="C4" s="38">
        <v>7</v>
      </c>
      <c r="D4" s="38">
        <v>0</v>
      </c>
      <c r="E4" s="39">
        <f t="shared" si="5"/>
        <v>0</v>
      </c>
      <c r="F4" s="39">
        <f t="shared" si="6"/>
        <v>0</v>
      </c>
      <c r="G4" s="39">
        <f t="shared" si="7"/>
        <v>8</v>
      </c>
      <c r="H4" s="39">
        <f t="shared" si="8"/>
        <v>7</v>
      </c>
      <c r="I4" s="40">
        <f t="shared" si="9"/>
        <v>56</v>
      </c>
      <c r="J4" s="40">
        <f t="shared" ref="J4:J30" si="10">J3+I4</f>
        <v>284.375</v>
      </c>
      <c r="K4" s="85" t="s">
        <v>75</v>
      </c>
      <c r="L4" s="41"/>
      <c r="M4" s="41"/>
      <c r="N4" s="41"/>
      <c r="O4" s="41"/>
      <c r="P4" s="41"/>
      <c r="Q4" s="41"/>
      <c r="R4" s="41"/>
      <c r="S4" s="43" t="s">
        <v>42</v>
      </c>
      <c r="T4" s="36">
        <v>0.95</v>
      </c>
      <c r="V4" t="s">
        <v>43</v>
      </c>
      <c r="W4" t="s">
        <v>40</v>
      </c>
    </row>
    <row r="5" spans="1:23" ht="16.5" x14ac:dyDescent="0.3">
      <c r="A5" s="38">
        <v>3</v>
      </c>
      <c r="B5" s="38">
        <v>0</v>
      </c>
      <c r="C5" s="38">
        <v>11</v>
      </c>
      <c r="D5" s="38">
        <v>0</v>
      </c>
      <c r="E5" s="39">
        <f t="shared" si="5"/>
        <v>0</v>
      </c>
      <c r="F5" s="39">
        <f t="shared" si="6"/>
        <v>0</v>
      </c>
      <c r="G5" s="39">
        <f t="shared" si="7"/>
        <v>3</v>
      </c>
      <c r="H5" s="39">
        <f t="shared" si="8"/>
        <v>11</v>
      </c>
      <c r="I5" s="40">
        <f t="shared" si="9"/>
        <v>33</v>
      </c>
      <c r="J5" s="40">
        <f t="shared" si="10"/>
        <v>317.375</v>
      </c>
      <c r="K5" s="41"/>
      <c r="L5" s="41"/>
      <c r="M5" s="41"/>
      <c r="N5" s="41">
        <f>L5*M5</f>
        <v>0</v>
      </c>
      <c r="O5" s="41"/>
      <c r="P5" s="41"/>
      <c r="Q5" s="41"/>
      <c r="R5" s="42"/>
      <c r="S5" s="44" t="s">
        <v>44</v>
      </c>
      <c r="T5" s="36">
        <v>0.9</v>
      </c>
      <c r="U5" t="s">
        <v>45</v>
      </c>
      <c r="V5" t="s">
        <v>46</v>
      </c>
      <c r="W5" t="s">
        <v>47</v>
      </c>
    </row>
    <row r="6" spans="1:23" ht="16.5" x14ac:dyDescent="0.3">
      <c r="A6" s="38">
        <v>3</v>
      </c>
      <c r="B6" s="38">
        <v>6</v>
      </c>
      <c r="C6" s="38">
        <v>7</v>
      </c>
      <c r="D6" s="38">
        <v>0</v>
      </c>
      <c r="E6" s="39">
        <f t="shared" si="5"/>
        <v>0.5</v>
      </c>
      <c r="F6" s="39">
        <f t="shared" si="6"/>
        <v>0</v>
      </c>
      <c r="G6" s="39">
        <f t="shared" si="7"/>
        <v>3.5</v>
      </c>
      <c r="H6" s="39">
        <f t="shared" si="8"/>
        <v>7</v>
      </c>
      <c r="I6" s="40">
        <f t="shared" si="9"/>
        <v>24.5</v>
      </c>
      <c r="J6" s="40">
        <f t="shared" si="10"/>
        <v>341.875</v>
      </c>
      <c r="K6" s="41"/>
      <c r="L6" s="41"/>
      <c r="M6" s="41"/>
      <c r="N6" s="41">
        <f t="shared" ref="N6:N7" si="11">L6*M6</f>
        <v>0</v>
      </c>
      <c r="O6" s="41"/>
      <c r="P6" s="41"/>
      <c r="Q6" s="41"/>
      <c r="R6" s="42"/>
      <c r="S6" s="43" t="s">
        <v>48</v>
      </c>
      <c r="T6" s="36">
        <v>0.8</v>
      </c>
      <c r="V6" s="43" t="s">
        <v>44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5"/>
        <v>0</v>
      </c>
      <c r="F7" s="39">
        <f t="shared" si="6"/>
        <v>0</v>
      </c>
      <c r="G7" s="39">
        <f t="shared" si="7"/>
        <v>0</v>
      </c>
      <c r="H7" s="39">
        <f t="shared" si="8"/>
        <v>0</v>
      </c>
      <c r="I7" s="40">
        <f t="shared" si="9"/>
        <v>0</v>
      </c>
      <c r="J7" s="40">
        <f t="shared" si="10"/>
        <v>341.875</v>
      </c>
      <c r="K7" s="41"/>
      <c r="L7" s="41"/>
      <c r="M7" s="41"/>
      <c r="N7" s="41">
        <f t="shared" si="11"/>
        <v>0</v>
      </c>
      <c r="O7" s="41"/>
      <c r="P7" s="41"/>
      <c r="Q7" s="41"/>
      <c r="R7" s="42"/>
      <c r="S7" s="43" t="s">
        <v>49</v>
      </c>
      <c r="T7" s="36">
        <v>0.7</v>
      </c>
      <c r="V7" s="45" t="s">
        <v>50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5"/>
        <v>0</v>
      </c>
      <c r="F8" s="39">
        <f t="shared" si="6"/>
        <v>0</v>
      </c>
      <c r="G8" s="39">
        <f t="shared" si="7"/>
        <v>0</v>
      </c>
      <c r="H8" s="39">
        <f t="shared" si="8"/>
        <v>0</v>
      </c>
      <c r="I8" s="40">
        <f t="shared" si="9"/>
        <v>0</v>
      </c>
      <c r="J8" s="40">
        <f t="shared" si="10"/>
        <v>341.875</v>
      </c>
      <c r="K8" s="41"/>
      <c r="L8" s="41"/>
      <c r="M8" s="41"/>
      <c r="N8" s="47">
        <f>SUM(N5:N7)</f>
        <v>0</v>
      </c>
      <c r="O8" s="41"/>
      <c r="P8" s="41"/>
      <c r="Q8" s="41"/>
      <c r="R8" s="42"/>
      <c r="S8" s="43" t="s">
        <v>51</v>
      </c>
      <c r="T8" s="36">
        <v>0.6</v>
      </c>
      <c r="V8" t="s">
        <v>52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5"/>
        <v>0</v>
      </c>
      <c r="F9" s="39">
        <f t="shared" si="6"/>
        <v>0</v>
      </c>
      <c r="G9" s="39">
        <f t="shared" si="7"/>
        <v>0</v>
      </c>
      <c r="H9" s="39">
        <f t="shared" si="8"/>
        <v>0</v>
      </c>
      <c r="I9" s="40">
        <f t="shared" si="9"/>
        <v>0</v>
      </c>
      <c r="J9" s="40">
        <f t="shared" si="10"/>
        <v>341.875</v>
      </c>
      <c r="K9" s="41"/>
      <c r="L9" s="41"/>
      <c r="M9" s="41"/>
      <c r="N9" s="41"/>
      <c r="O9" s="41"/>
      <c r="P9" s="41"/>
      <c r="Q9" s="41"/>
      <c r="R9" s="42"/>
      <c r="S9" t="s">
        <v>53</v>
      </c>
      <c r="T9" s="36">
        <v>0.5</v>
      </c>
      <c r="V9" t="s">
        <v>54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5"/>
        <v>0</v>
      </c>
      <c r="F10" s="39">
        <f t="shared" si="6"/>
        <v>0</v>
      </c>
      <c r="G10" s="39">
        <f t="shared" si="7"/>
        <v>0</v>
      </c>
      <c r="H10" s="39">
        <f t="shared" si="8"/>
        <v>0</v>
      </c>
      <c r="I10" s="40">
        <f t="shared" si="9"/>
        <v>0</v>
      </c>
      <c r="J10" s="40">
        <f t="shared" si="10"/>
        <v>341.875</v>
      </c>
      <c r="K10" s="41"/>
      <c r="L10" s="41"/>
      <c r="M10" s="41"/>
      <c r="N10" s="47">
        <f>L10*M10</f>
        <v>0</v>
      </c>
      <c r="O10" s="41"/>
      <c r="P10" s="41"/>
      <c r="Q10" s="41"/>
      <c r="R10" s="42"/>
      <c r="S10" t="s">
        <v>55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5"/>
        <v>0</v>
      </c>
      <c r="F11" s="39">
        <f t="shared" si="6"/>
        <v>0</v>
      </c>
      <c r="G11" s="39">
        <f t="shared" si="7"/>
        <v>0</v>
      </c>
      <c r="H11" s="39">
        <f t="shared" si="8"/>
        <v>0</v>
      </c>
      <c r="I11" s="40">
        <f t="shared" si="9"/>
        <v>0</v>
      </c>
      <c r="J11" s="40">
        <f t="shared" si="10"/>
        <v>341.875</v>
      </c>
      <c r="K11" s="41"/>
      <c r="L11" s="41"/>
      <c r="M11" s="41"/>
      <c r="N11" s="41"/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5"/>
        <v>0</v>
      </c>
      <c r="F12" s="39">
        <f t="shared" si="6"/>
        <v>0</v>
      </c>
      <c r="G12" s="39">
        <f t="shared" si="7"/>
        <v>0</v>
      </c>
      <c r="H12" s="39">
        <f t="shared" si="8"/>
        <v>0</v>
      </c>
      <c r="I12" s="46">
        <f t="shared" si="9"/>
        <v>0</v>
      </c>
      <c r="J12" s="40">
        <f>J11+I12</f>
        <v>341.875</v>
      </c>
      <c r="K12" s="41"/>
      <c r="L12" s="41"/>
      <c r="M12" s="41"/>
      <c r="N12" s="41"/>
      <c r="O12" s="41"/>
      <c r="P12" s="41"/>
      <c r="Q12" s="41"/>
      <c r="R12" s="42"/>
      <c r="S12" t="s">
        <v>56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5"/>
        <v>0</v>
      </c>
      <c r="F13" s="39">
        <f t="shared" si="6"/>
        <v>0</v>
      </c>
      <c r="G13" s="39">
        <f t="shared" si="7"/>
        <v>0</v>
      </c>
      <c r="H13" s="39">
        <f t="shared" si="8"/>
        <v>0</v>
      </c>
      <c r="I13" s="40">
        <f t="shared" si="9"/>
        <v>0</v>
      </c>
      <c r="J13" s="40">
        <f t="shared" si="10"/>
        <v>341.875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5"/>
        <v>0</v>
      </c>
      <c r="F14" s="39">
        <f t="shared" si="6"/>
        <v>0</v>
      </c>
      <c r="G14" s="39">
        <f t="shared" si="7"/>
        <v>0</v>
      </c>
      <c r="H14" s="39">
        <f t="shared" si="8"/>
        <v>0</v>
      </c>
      <c r="I14" s="40">
        <f t="shared" si="9"/>
        <v>0</v>
      </c>
      <c r="J14" s="40">
        <f t="shared" si="10"/>
        <v>341.875</v>
      </c>
      <c r="K14" s="41"/>
      <c r="L14" s="41"/>
      <c r="M14" s="41"/>
      <c r="N14" s="47"/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5"/>
        <v>0</v>
      </c>
      <c r="F15" s="48">
        <f t="shared" si="6"/>
        <v>0</v>
      </c>
      <c r="G15" s="48">
        <f t="shared" si="7"/>
        <v>0</v>
      </c>
      <c r="H15" s="48">
        <f t="shared" si="8"/>
        <v>0</v>
      </c>
      <c r="I15" s="46">
        <f t="shared" si="9"/>
        <v>0</v>
      </c>
      <c r="J15" s="40">
        <f t="shared" si="10"/>
        <v>341.875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9"/>
        <v>0</v>
      </c>
      <c r="J16" s="40">
        <f t="shared" si="10"/>
        <v>341.875</v>
      </c>
      <c r="K16" s="41"/>
      <c r="L16" s="41"/>
      <c r="M16" s="41"/>
      <c r="N16" s="41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9"/>
        <v>0</v>
      </c>
      <c r="J17" s="40">
        <f t="shared" si="10"/>
        <v>341.875</v>
      </c>
      <c r="K17" s="85"/>
      <c r="L17" s="85"/>
      <c r="M17" s="85"/>
      <c r="N17" s="85"/>
      <c r="O17" s="85"/>
      <c r="P17" s="85"/>
      <c r="Q17" s="85"/>
      <c r="R17" s="83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10"/>
        <v>341.875</v>
      </c>
      <c r="K18" s="85"/>
      <c r="L18" s="85"/>
      <c r="M18" s="85"/>
      <c r="N18" s="85"/>
      <c r="O18" s="85"/>
      <c r="P18" s="85"/>
      <c r="Q18" s="85"/>
      <c r="R18" s="86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5"/>
        <v>0</v>
      </c>
      <c r="F19" s="48">
        <f t="shared" si="6"/>
        <v>0</v>
      </c>
      <c r="G19" s="48">
        <f t="shared" si="7"/>
        <v>0</v>
      </c>
      <c r="H19" s="48">
        <f t="shared" si="8"/>
        <v>0</v>
      </c>
      <c r="I19" s="46">
        <f t="shared" si="9"/>
        <v>0</v>
      </c>
      <c r="J19" s="40">
        <f t="shared" si="10"/>
        <v>341.875</v>
      </c>
      <c r="K19" s="85"/>
      <c r="L19" s="85"/>
      <c r="M19" s="85"/>
      <c r="N19" s="85"/>
      <c r="O19" s="87"/>
      <c r="P19" s="85"/>
      <c r="Q19" s="85"/>
      <c r="R19" s="83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341.875</v>
      </c>
      <c r="K20" s="85"/>
      <c r="L20" s="85"/>
      <c r="M20" s="85"/>
      <c r="N20" s="85"/>
      <c r="O20" s="85"/>
      <c r="P20" s="88"/>
      <c r="Q20" s="88"/>
      <c r="R20" s="83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5"/>
        <v>0</v>
      </c>
      <c r="F21" s="48">
        <f t="shared" si="6"/>
        <v>0</v>
      </c>
      <c r="G21" s="48">
        <f t="shared" si="7"/>
        <v>0</v>
      </c>
      <c r="H21" s="48">
        <f t="shared" si="8"/>
        <v>0</v>
      </c>
      <c r="I21" s="46">
        <f t="shared" si="9"/>
        <v>0</v>
      </c>
      <c r="J21" s="40">
        <f t="shared" si="10"/>
        <v>341.875</v>
      </c>
      <c r="K21" s="85"/>
      <c r="L21" s="85"/>
      <c r="M21" s="85"/>
      <c r="N21" s="86"/>
      <c r="O21" s="85"/>
      <c r="P21" s="85"/>
      <c r="Q21" s="85"/>
      <c r="R21" s="86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5"/>
        <v>0</v>
      </c>
      <c r="F22" s="48">
        <f t="shared" si="6"/>
        <v>0</v>
      </c>
      <c r="G22" s="48">
        <f t="shared" si="7"/>
        <v>0</v>
      </c>
      <c r="H22" s="48">
        <f t="shared" si="8"/>
        <v>0</v>
      </c>
      <c r="I22" s="46">
        <f t="shared" si="9"/>
        <v>0</v>
      </c>
      <c r="J22" s="40">
        <f t="shared" si="10"/>
        <v>341.875</v>
      </c>
      <c r="K22" s="85"/>
      <c r="L22" s="85"/>
      <c r="M22" s="85"/>
      <c r="N22" s="83"/>
      <c r="O22" s="85"/>
      <c r="P22" s="85"/>
      <c r="Q22" s="85"/>
      <c r="R22" s="83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5"/>
        <v>0</v>
      </c>
      <c r="F23" s="48">
        <f t="shared" si="5"/>
        <v>0</v>
      </c>
      <c r="G23" s="48">
        <f t="shared" si="5"/>
        <v>0</v>
      </c>
      <c r="H23" s="48">
        <f t="shared" si="5"/>
        <v>0</v>
      </c>
      <c r="I23" s="48">
        <f t="shared" si="5"/>
        <v>0</v>
      </c>
      <c r="J23" s="40">
        <f t="shared" si="10"/>
        <v>341.875</v>
      </c>
      <c r="K23" s="85"/>
      <c r="L23" s="85"/>
      <c r="M23" s="85"/>
      <c r="N23" s="89"/>
      <c r="O23" s="85"/>
      <c r="P23" s="85"/>
      <c r="Q23" s="85"/>
      <c r="R23" s="83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12">B24/12</f>
        <v>0</v>
      </c>
      <c r="F24" s="48">
        <f t="shared" si="12"/>
        <v>0</v>
      </c>
      <c r="G24" s="48">
        <f t="shared" si="12"/>
        <v>0</v>
      </c>
      <c r="H24" s="48">
        <f t="shared" si="12"/>
        <v>0</v>
      </c>
      <c r="I24" s="48">
        <f t="shared" si="12"/>
        <v>0</v>
      </c>
      <c r="J24" s="40">
        <f t="shared" si="10"/>
        <v>341.875</v>
      </c>
      <c r="K24" s="85"/>
      <c r="L24" s="85"/>
      <c r="M24" s="90"/>
      <c r="N24" s="86"/>
      <c r="O24" s="87"/>
      <c r="P24" s="85"/>
      <c r="Q24" s="85"/>
      <c r="R24" s="8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12"/>
        <v>0</v>
      </c>
      <c r="F25" s="48">
        <f t="shared" si="12"/>
        <v>0</v>
      </c>
      <c r="G25" s="48">
        <f t="shared" si="12"/>
        <v>0</v>
      </c>
      <c r="H25" s="48">
        <f t="shared" si="12"/>
        <v>0</v>
      </c>
      <c r="I25" s="48">
        <f t="shared" si="12"/>
        <v>0</v>
      </c>
      <c r="J25" s="40">
        <f t="shared" si="10"/>
        <v>341.875</v>
      </c>
      <c r="K25" s="85"/>
      <c r="L25" s="85"/>
      <c r="M25" s="90"/>
      <c r="N25" s="91"/>
      <c r="O25" s="85"/>
      <c r="P25" s="85"/>
      <c r="Q25" s="85"/>
      <c r="R25" s="85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12"/>
        <v>0</v>
      </c>
      <c r="F26" s="48">
        <f t="shared" si="12"/>
        <v>0</v>
      </c>
      <c r="G26" s="48">
        <f t="shared" si="12"/>
        <v>0</v>
      </c>
      <c r="H26" s="48">
        <f t="shared" si="12"/>
        <v>0</v>
      </c>
      <c r="I26" s="48">
        <f t="shared" si="12"/>
        <v>0</v>
      </c>
      <c r="J26" s="40">
        <f t="shared" si="10"/>
        <v>341.875</v>
      </c>
      <c r="K26" s="85"/>
      <c r="L26" s="85"/>
      <c r="M26" s="90"/>
      <c r="N26" s="85"/>
      <c r="O26" s="85"/>
      <c r="P26" s="85"/>
      <c r="Q26" s="85"/>
      <c r="R26" s="85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12"/>
        <v>0</v>
      </c>
      <c r="F27" s="48">
        <f t="shared" si="12"/>
        <v>0</v>
      </c>
      <c r="G27" s="48">
        <f t="shared" si="12"/>
        <v>0</v>
      </c>
      <c r="H27" s="48">
        <f t="shared" si="12"/>
        <v>0</v>
      </c>
      <c r="I27" s="48">
        <f t="shared" si="12"/>
        <v>0</v>
      </c>
      <c r="J27" s="40">
        <f t="shared" si="10"/>
        <v>341.875</v>
      </c>
      <c r="K27" s="85"/>
      <c r="L27" s="85"/>
      <c r="M27" s="85"/>
      <c r="N27" s="92"/>
      <c r="O27" s="85"/>
      <c r="P27" s="85"/>
      <c r="Q27" s="85"/>
      <c r="R27" s="85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12"/>
        <v>0</v>
      </c>
      <c r="F28" s="48">
        <f t="shared" si="12"/>
        <v>0</v>
      </c>
      <c r="G28" s="48">
        <f t="shared" si="12"/>
        <v>0</v>
      </c>
      <c r="H28" s="48">
        <f t="shared" si="12"/>
        <v>0</v>
      </c>
      <c r="I28" s="48">
        <f t="shared" si="12"/>
        <v>0</v>
      </c>
      <c r="J28" s="40">
        <f t="shared" si="10"/>
        <v>341.875</v>
      </c>
      <c r="K28" s="85"/>
      <c r="L28" s="85"/>
      <c r="M28" s="85"/>
      <c r="N28" s="85"/>
      <c r="O28" s="85"/>
      <c r="P28" s="85"/>
      <c r="Q28" s="85"/>
      <c r="R28" s="87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12"/>
        <v>0</v>
      </c>
      <c r="F29" s="48">
        <f t="shared" si="6"/>
        <v>0</v>
      </c>
      <c r="G29" s="48">
        <f t="shared" si="7"/>
        <v>0</v>
      </c>
      <c r="H29" s="48">
        <f t="shared" si="8"/>
        <v>0</v>
      </c>
      <c r="I29" s="46">
        <f t="shared" ref="I29:I30" si="13">G29*H29</f>
        <v>0</v>
      </c>
      <c r="J29" s="40">
        <f t="shared" si="10"/>
        <v>341.875</v>
      </c>
      <c r="K29" s="85"/>
      <c r="L29" s="85"/>
      <c r="M29" s="85"/>
      <c r="N29" s="87"/>
      <c r="O29" s="85"/>
      <c r="P29" s="93"/>
      <c r="Q29" s="93"/>
      <c r="R29" s="85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12"/>
        <v>0</v>
      </c>
      <c r="F30" s="48">
        <f t="shared" si="6"/>
        <v>0</v>
      </c>
      <c r="G30" s="48">
        <f t="shared" si="7"/>
        <v>0</v>
      </c>
      <c r="H30" s="48">
        <f t="shared" si="8"/>
        <v>0</v>
      </c>
      <c r="I30" s="46">
        <f t="shared" si="13"/>
        <v>0</v>
      </c>
      <c r="J30" s="40">
        <f t="shared" si="10"/>
        <v>341.875</v>
      </c>
      <c r="K30" s="85"/>
      <c r="L30" s="85"/>
      <c r="M30" s="85"/>
      <c r="N30" s="85"/>
      <c r="O30" s="85"/>
      <c r="P30" s="94"/>
      <c r="Q30" s="94"/>
      <c r="R30" s="85"/>
    </row>
    <row r="31" spans="1:21" x14ac:dyDescent="0.25">
      <c r="N31">
        <f>N30*10.764</f>
        <v>0</v>
      </c>
    </row>
    <row r="33" spans="13:17" x14ac:dyDescent="0.25">
      <c r="M33" s="6"/>
      <c r="P33" s="50"/>
      <c r="Q33" s="50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911A30-A201-45CC-B67F-9D46B3933CFD}">
  <dimension ref="A1"/>
  <sheetViews>
    <sheetView zoomScale="70" zoomScaleNormal="70" workbookViewId="0">
      <selection activeCell="AH71" sqref="AH71"/>
    </sheetView>
  </sheetViews>
  <sheetFormatPr defaultRowHeight="15" x14ac:dyDescent="0.25"/>
  <sheetData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B424E-FAA7-41E8-A3B9-ADC118943BD9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B134E8-66B3-4DB4-B30B-170F29844DDC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770C7-A25A-4388-93F3-737DD21E41E5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824808-D486-4F6C-94BB-507F95913059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2C104C-8901-4530-8EC4-276A8F9D9636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H84"/>
  <sheetViews>
    <sheetView zoomScale="145" zoomScaleNormal="145" workbookViewId="0">
      <selection activeCell="C4" sqref="C4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5.5703125" style="16" bestFit="1" customWidth="1"/>
    <col min="5" max="5" width="14.28515625" bestFit="1" customWidth="1"/>
    <col min="6" max="6" width="11.5703125" bestFit="1" customWidth="1"/>
  </cols>
  <sheetData>
    <row r="1" spans="1:8" x14ac:dyDescent="0.25">
      <c r="A1" s="11"/>
      <c r="B1" s="12"/>
      <c r="C1" s="13"/>
      <c r="D1" s="14"/>
    </row>
    <row r="2" spans="1:8" x14ac:dyDescent="0.25">
      <c r="A2" s="15"/>
      <c r="C2" s="16" t="s">
        <v>73</v>
      </c>
      <c r="D2" s="17"/>
    </row>
    <row r="3" spans="1:8" x14ac:dyDescent="0.25">
      <c r="A3" s="15" t="s">
        <v>13</v>
      </c>
      <c r="B3" s="19"/>
      <c r="C3" s="20">
        <v>20500</v>
      </c>
      <c r="D3" s="21" t="s">
        <v>74</v>
      </c>
    </row>
    <row r="4" spans="1:8" ht="30" x14ac:dyDescent="0.25">
      <c r="A4" s="22" t="s">
        <v>14</v>
      </c>
      <c r="B4" s="19"/>
      <c r="C4" s="20">
        <v>3000</v>
      </c>
      <c r="D4" s="23"/>
    </row>
    <row r="5" spans="1:8" ht="16.5" x14ac:dyDescent="0.3">
      <c r="A5" s="15" t="s">
        <v>15</v>
      </c>
      <c r="B5" s="19"/>
      <c r="C5" s="20">
        <f>C3-C4</f>
        <v>17500</v>
      </c>
      <c r="D5" s="23"/>
      <c r="H5" s="39"/>
    </row>
    <row r="6" spans="1:8" x14ac:dyDescent="0.25">
      <c r="A6" s="15" t="s">
        <v>16</v>
      </c>
      <c r="B6" s="19"/>
      <c r="C6" s="20">
        <f>C4</f>
        <v>3000</v>
      </c>
      <c r="D6" s="23"/>
    </row>
    <row r="7" spans="1:8" x14ac:dyDescent="0.25">
      <c r="A7" s="15" t="s">
        <v>17</v>
      </c>
      <c r="B7" s="24"/>
      <c r="C7" s="25">
        <v>0</v>
      </c>
      <c r="D7" s="25">
        <v>2023</v>
      </c>
    </row>
    <row r="8" spans="1:8" x14ac:dyDescent="0.25">
      <c r="A8" s="15" t="s">
        <v>18</v>
      </c>
      <c r="B8" s="24"/>
      <c r="C8" s="25">
        <f>C9-C7</f>
        <v>60</v>
      </c>
      <c r="D8" s="25">
        <v>2023</v>
      </c>
      <c r="E8" t="s">
        <v>85</v>
      </c>
    </row>
    <row r="9" spans="1:8" x14ac:dyDescent="0.25">
      <c r="A9" s="15" t="s">
        <v>19</v>
      </c>
      <c r="B9" s="24"/>
      <c r="C9" s="25">
        <v>60</v>
      </c>
      <c r="D9" s="25"/>
    </row>
    <row r="10" spans="1:8" ht="30" x14ac:dyDescent="0.25">
      <c r="A10" s="22" t="s">
        <v>20</v>
      </c>
      <c r="B10" s="24"/>
      <c r="C10" s="25">
        <f>90*C7/C9</f>
        <v>0</v>
      </c>
      <c r="D10" s="25"/>
    </row>
    <row r="11" spans="1:8" x14ac:dyDescent="0.25">
      <c r="A11" s="15"/>
      <c r="B11" s="26"/>
      <c r="C11" s="27">
        <f>C10%</f>
        <v>0</v>
      </c>
      <c r="D11" s="27"/>
    </row>
    <row r="12" spans="1:8" x14ac:dyDescent="0.25">
      <c r="A12" s="15" t="s">
        <v>21</v>
      </c>
      <c r="B12" s="19"/>
      <c r="C12" s="20">
        <f>C6*C11</f>
        <v>0</v>
      </c>
      <c r="D12" s="23"/>
    </row>
    <row r="13" spans="1:8" x14ac:dyDescent="0.25">
      <c r="A13" s="15" t="s">
        <v>22</v>
      </c>
      <c r="B13" s="19"/>
      <c r="C13" s="20">
        <f>C6-C12</f>
        <v>3000</v>
      </c>
      <c r="D13" s="23"/>
    </row>
    <row r="14" spans="1:8" x14ac:dyDescent="0.25">
      <c r="A14" s="15" t="s">
        <v>15</v>
      </c>
      <c r="B14" s="19"/>
      <c r="C14" s="20">
        <f>C5</f>
        <v>17500</v>
      </c>
      <c r="D14" s="23"/>
    </row>
    <row r="15" spans="1:8" x14ac:dyDescent="0.25">
      <c r="B15" s="19"/>
      <c r="C15" s="20"/>
      <c r="D15" s="23"/>
    </row>
    <row r="16" spans="1:8" x14ac:dyDescent="0.25">
      <c r="A16" s="28" t="s">
        <v>23</v>
      </c>
      <c r="B16" s="29"/>
      <c r="C16" s="21">
        <f>C14+C13</f>
        <v>20500</v>
      </c>
      <c r="D16" s="21"/>
      <c r="E16" s="61"/>
    </row>
    <row r="17" spans="1:5" x14ac:dyDescent="0.25">
      <c r="B17" s="24"/>
      <c r="C17" s="25"/>
      <c r="D17" s="25"/>
    </row>
    <row r="18" spans="1:5" ht="16.5" x14ac:dyDescent="0.3">
      <c r="A18" s="28" t="s">
        <v>70</v>
      </c>
      <c r="B18" s="7"/>
      <c r="C18" s="74">
        <v>392</v>
      </c>
      <c r="D18" s="74"/>
      <c r="E18" s="75"/>
    </row>
    <row r="19" spans="1:5" x14ac:dyDescent="0.25">
      <c r="A19" s="15"/>
      <c r="B19" s="6"/>
      <c r="C19" s="30">
        <f>C18*C16</f>
        <v>8036000</v>
      </c>
      <c r="D19" s="30"/>
      <c r="E19" s="30"/>
    </row>
    <row r="20" spans="1:5" hidden="1" x14ac:dyDescent="0.25">
      <c r="A20" s="15"/>
      <c r="C20" s="31">
        <f>C19*90%</f>
        <v>7232400</v>
      </c>
      <c r="D20" s="31"/>
      <c r="E20" s="31"/>
    </row>
    <row r="21" spans="1:5" hidden="1" x14ac:dyDescent="0.25">
      <c r="A21" s="15"/>
      <c r="C21" s="31">
        <f>C19*80%</f>
        <v>6428800</v>
      </c>
      <c r="D21" s="31"/>
      <c r="E21" s="31"/>
    </row>
    <row r="22" spans="1:5" x14ac:dyDescent="0.25">
      <c r="A22" s="15"/>
    </row>
    <row r="23" spans="1:5" x14ac:dyDescent="0.25">
      <c r="A23" s="32" t="s">
        <v>24</v>
      </c>
      <c r="B23" s="33"/>
      <c r="C23" s="34">
        <f>C4*C18</f>
        <v>1176000</v>
      </c>
      <c r="D23" s="34">
        <f>D4*D18</f>
        <v>0</v>
      </c>
    </row>
    <row r="24" spans="1:5" x14ac:dyDescent="0.25">
      <c r="A24" s="15" t="s">
        <v>25</v>
      </c>
    </row>
    <row r="25" spans="1:5" x14ac:dyDescent="0.25">
      <c r="A25" s="35" t="s">
        <v>26</v>
      </c>
      <c r="B25" s="16"/>
      <c r="C25" s="31">
        <f>C19*0.03/12</f>
        <v>20090</v>
      </c>
      <c r="D25" s="31"/>
    </row>
    <row r="26" spans="1:5" x14ac:dyDescent="0.25">
      <c r="C26" s="31"/>
      <c r="D26" s="31"/>
    </row>
    <row r="27" spans="1:5" x14ac:dyDescent="0.25">
      <c r="A27" s="6" t="s">
        <v>86</v>
      </c>
      <c r="C27" s="31"/>
      <c r="D27" s="31"/>
    </row>
    <row r="28" spans="1:5" x14ac:dyDescent="0.25">
      <c r="C28"/>
      <c r="D28"/>
      <c r="E28" s="61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  <c r="E31" s="84"/>
    </row>
    <row r="32" spans="1:5" ht="16.5" x14ac:dyDescent="0.3">
      <c r="C32"/>
      <c r="D32"/>
      <c r="E32" s="39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E60"/>
  <sheetViews>
    <sheetView tabSelected="1" zoomScaleNormal="100" workbookViewId="0">
      <selection activeCell="R22" sqref="R22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6.42578125" customWidth="1"/>
    <col min="5" max="5" width="18.7109375" customWidth="1"/>
    <col min="6" max="6" width="14" customWidth="1"/>
    <col min="7" max="7" width="16.5703125" customWidth="1"/>
    <col min="8" max="8" width="15.7109375" customWidth="1"/>
    <col min="9" max="9" width="11.85546875" customWidth="1"/>
    <col min="10" max="10" width="9.85546875" customWidth="1"/>
    <col min="11" max="13" width="0" hidden="1" customWidth="1"/>
    <col min="14" max="14" width="11.42578125" customWidth="1"/>
    <col min="15" max="15" width="8" customWidth="1"/>
    <col min="16" max="16" width="14.7109375" customWidth="1"/>
    <col min="17" max="17" width="12.85546875" customWidth="1"/>
    <col min="18" max="18" width="16.140625" customWidth="1"/>
    <col min="19" max="19" width="13.85546875" customWidth="1"/>
    <col min="20" max="20" width="8.85546875" customWidth="1"/>
    <col min="21" max="21" width="6.28515625" customWidth="1"/>
    <col min="27" max="27" width="10.42578125" bestFit="1" customWidth="1"/>
    <col min="31" max="31" width="10.42578125" bestFit="1" customWidth="1"/>
  </cols>
  <sheetData>
    <row r="1" spans="1:3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31" x14ac:dyDescent="0.25">
      <c r="A2" s="4">
        <f t="shared" ref="A2:A15" si="0">N2</f>
        <v>0</v>
      </c>
      <c r="B2" s="4">
        <f t="shared" ref="B2:B15" si="1">Q2</f>
        <v>392</v>
      </c>
      <c r="C2" s="4">
        <f>B2*1.1</f>
        <v>431.20000000000005</v>
      </c>
      <c r="D2" s="4">
        <f t="shared" ref="D2:D15" si="2">C2*1.2</f>
        <v>517.44000000000005</v>
      </c>
      <c r="E2" s="5">
        <f t="shared" ref="E2:E15" si="3">R2</f>
        <v>7900000</v>
      </c>
      <c r="F2" s="95">
        <f t="shared" ref="F2:F15" si="4">ROUND((E2/B2),0)</f>
        <v>20153</v>
      </c>
      <c r="G2" s="66">
        <f t="shared" ref="G2:G15" si="5">ROUND((E2/C2),0)</f>
        <v>18321</v>
      </c>
      <c r="H2" s="66">
        <f t="shared" ref="H2:H15" si="6">ROUND((E2/D2),0)</f>
        <v>15267</v>
      </c>
      <c r="I2" s="66">
        <f t="shared" ref="I2:I15" si="7">T2</f>
        <v>0</v>
      </c>
      <c r="J2" s="66">
        <f t="shared" ref="J2:J15" si="8">U2</f>
        <v>0</v>
      </c>
      <c r="K2" s="67"/>
      <c r="L2" s="67"/>
      <c r="M2" s="67"/>
      <c r="N2" s="67"/>
      <c r="O2">
        <v>0</v>
      </c>
      <c r="P2">
        <f t="shared" ref="P2:P22" si="9">O2/1.2</f>
        <v>0</v>
      </c>
      <c r="Q2">
        <v>392</v>
      </c>
      <c r="R2" s="2">
        <v>7900000</v>
      </c>
      <c r="S2" s="2" t="s">
        <v>87</v>
      </c>
      <c r="AA2" s="68"/>
    </row>
    <row r="3" spans="1:31" x14ac:dyDescent="0.25">
      <c r="A3" s="4">
        <f t="shared" si="0"/>
        <v>0</v>
      </c>
      <c r="B3" s="4">
        <f t="shared" si="1"/>
        <v>392</v>
      </c>
      <c r="C3" s="4">
        <f t="shared" ref="C3:C24" si="10">B3*1.1</f>
        <v>431.20000000000005</v>
      </c>
      <c r="D3" s="4">
        <f t="shared" si="2"/>
        <v>517.44000000000005</v>
      </c>
      <c r="E3" s="5">
        <f t="shared" si="3"/>
        <v>9200000</v>
      </c>
      <c r="F3" s="66">
        <f t="shared" si="4"/>
        <v>23469</v>
      </c>
      <c r="G3" s="66">
        <f t="shared" si="5"/>
        <v>21336</v>
      </c>
      <c r="H3" s="66">
        <f t="shared" si="6"/>
        <v>17780</v>
      </c>
      <c r="I3" s="66">
        <f t="shared" si="7"/>
        <v>0</v>
      </c>
      <c r="J3" s="66">
        <f t="shared" si="8"/>
        <v>0</v>
      </c>
      <c r="K3" s="67"/>
      <c r="L3" s="67"/>
      <c r="M3" s="67"/>
      <c r="N3" s="67"/>
      <c r="O3">
        <v>0</v>
      </c>
      <c r="P3">
        <f t="shared" si="9"/>
        <v>0</v>
      </c>
      <c r="Q3">
        <v>392</v>
      </c>
      <c r="R3" s="2">
        <v>9200000</v>
      </c>
      <c r="S3" s="2" t="s">
        <v>87</v>
      </c>
      <c r="AE3" s="68"/>
    </row>
    <row r="4" spans="1:31" x14ac:dyDescent="0.25">
      <c r="A4" s="4">
        <f t="shared" si="0"/>
        <v>0</v>
      </c>
      <c r="B4" s="4">
        <f t="shared" si="1"/>
        <v>419</v>
      </c>
      <c r="C4" s="4">
        <f t="shared" si="10"/>
        <v>460.90000000000003</v>
      </c>
      <c r="D4" s="4">
        <f t="shared" si="2"/>
        <v>553.08000000000004</v>
      </c>
      <c r="E4" s="5">
        <f t="shared" si="3"/>
        <v>8590000</v>
      </c>
      <c r="F4" s="95">
        <f t="shared" si="4"/>
        <v>20501</v>
      </c>
      <c r="G4" s="66">
        <f t="shared" si="5"/>
        <v>18637</v>
      </c>
      <c r="H4" s="66">
        <f t="shared" si="6"/>
        <v>15531</v>
      </c>
      <c r="I4" s="66">
        <f t="shared" si="7"/>
        <v>0</v>
      </c>
      <c r="J4" s="66">
        <f t="shared" si="8"/>
        <v>0</v>
      </c>
      <c r="K4" s="67"/>
      <c r="L4" s="67"/>
      <c r="M4" s="67"/>
      <c r="N4" s="67"/>
      <c r="O4">
        <v>0</v>
      </c>
      <c r="P4">
        <f t="shared" si="9"/>
        <v>0</v>
      </c>
      <c r="Q4">
        <v>419</v>
      </c>
      <c r="R4" s="2">
        <v>8590000</v>
      </c>
      <c r="S4" s="2" t="s">
        <v>87</v>
      </c>
    </row>
    <row r="5" spans="1:31" x14ac:dyDescent="0.25">
      <c r="A5" s="4">
        <f t="shared" si="0"/>
        <v>0</v>
      </c>
      <c r="B5" s="4">
        <f t="shared" si="1"/>
        <v>455.96303999999998</v>
      </c>
      <c r="C5" s="4">
        <f t="shared" si="10"/>
        <v>501.55934400000001</v>
      </c>
      <c r="D5" s="4">
        <f t="shared" si="2"/>
        <v>601.87121279999997</v>
      </c>
      <c r="E5" s="5">
        <f t="shared" si="3"/>
        <v>8128200</v>
      </c>
      <c r="F5" s="66">
        <f t="shared" si="4"/>
        <v>17826</v>
      </c>
      <c r="G5" s="66">
        <f t="shared" si="5"/>
        <v>16206</v>
      </c>
      <c r="H5" s="66">
        <f t="shared" si="6"/>
        <v>13505</v>
      </c>
      <c r="I5" s="66">
        <f t="shared" si="7"/>
        <v>0</v>
      </c>
      <c r="J5" s="66">
        <f t="shared" si="8"/>
        <v>0</v>
      </c>
      <c r="K5" s="67"/>
      <c r="L5" s="67"/>
      <c r="M5" s="67"/>
      <c r="N5" s="67"/>
      <c r="O5">
        <v>0</v>
      </c>
      <c r="P5">
        <f t="shared" si="9"/>
        <v>0</v>
      </c>
      <c r="Q5">
        <f>42.36*10.764</f>
        <v>455.96303999999998</v>
      </c>
      <c r="R5" s="2">
        <v>8128200</v>
      </c>
      <c r="S5" s="2" t="s">
        <v>88</v>
      </c>
    </row>
    <row r="6" spans="1:31" ht="16.5" x14ac:dyDescent="0.3">
      <c r="A6" s="4">
        <f t="shared" si="0"/>
        <v>0</v>
      </c>
      <c r="B6" s="4">
        <f t="shared" si="1"/>
        <v>418.61195999999995</v>
      </c>
      <c r="C6" s="4">
        <f t="shared" si="10"/>
        <v>460.47315599999996</v>
      </c>
      <c r="D6" s="4">
        <f t="shared" si="2"/>
        <v>552.56778719999988</v>
      </c>
      <c r="E6" s="5">
        <f t="shared" si="3"/>
        <v>7961000</v>
      </c>
      <c r="F6" s="66">
        <f t="shared" si="4"/>
        <v>19018</v>
      </c>
      <c r="G6" s="66">
        <f t="shared" si="5"/>
        <v>17289</v>
      </c>
      <c r="H6" s="66">
        <f t="shared" si="6"/>
        <v>14407</v>
      </c>
      <c r="I6" s="66">
        <f t="shared" si="7"/>
        <v>0</v>
      </c>
      <c r="J6" s="66">
        <f t="shared" si="8"/>
        <v>0</v>
      </c>
      <c r="K6" s="67"/>
      <c r="L6" s="67"/>
      <c r="M6" s="67"/>
      <c r="N6" s="67"/>
      <c r="O6">
        <v>0</v>
      </c>
      <c r="P6">
        <f t="shared" si="9"/>
        <v>0</v>
      </c>
      <c r="Q6">
        <f>38.89*10.764</f>
        <v>418.61195999999995</v>
      </c>
      <c r="R6" s="2">
        <v>7961000</v>
      </c>
      <c r="S6" s="2" t="s">
        <v>89</v>
      </c>
      <c r="W6" s="39"/>
    </row>
    <row r="7" spans="1:31" ht="16.5" x14ac:dyDescent="0.3">
      <c r="A7" s="4">
        <f t="shared" si="0"/>
        <v>0</v>
      </c>
      <c r="B7" s="4">
        <f t="shared" si="1"/>
        <v>455.96303999999998</v>
      </c>
      <c r="C7" s="4">
        <f t="shared" si="10"/>
        <v>501.55934400000001</v>
      </c>
      <c r="D7" s="4">
        <f t="shared" si="2"/>
        <v>601.87121279999997</v>
      </c>
      <c r="E7" s="5">
        <f t="shared" si="3"/>
        <v>8128200</v>
      </c>
      <c r="F7" s="66">
        <f t="shared" si="4"/>
        <v>17826</v>
      </c>
      <c r="G7" s="66">
        <f t="shared" si="5"/>
        <v>16206</v>
      </c>
      <c r="H7" s="4">
        <f t="shared" si="6"/>
        <v>13505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>42.36*10.764</f>
        <v>455.96303999999998</v>
      </c>
      <c r="R7" s="2">
        <v>8128200</v>
      </c>
      <c r="S7" s="2" t="s">
        <v>88</v>
      </c>
      <c r="W7" s="39"/>
    </row>
    <row r="8" spans="1:31" ht="16.5" x14ac:dyDescent="0.3">
      <c r="A8" s="4">
        <f t="shared" si="0"/>
        <v>0</v>
      </c>
      <c r="B8" s="4">
        <f t="shared" si="1"/>
        <v>390</v>
      </c>
      <c r="C8" s="4">
        <f t="shared" si="10"/>
        <v>429.00000000000006</v>
      </c>
      <c r="D8" s="4">
        <f t="shared" si="2"/>
        <v>514.80000000000007</v>
      </c>
      <c r="E8" s="5">
        <f t="shared" si="3"/>
        <v>8036000</v>
      </c>
      <c r="F8" s="95">
        <f t="shared" si="4"/>
        <v>20605</v>
      </c>
      <c r="G8" s="66">
        <f t="shared" si="5"/>
        <v>18732</v>
      </c>
      <c r="H8" s="4">
        <f t="shared" si="6"/>
        <v>15610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v>390</v>
      </c>
      <c r="R8" s="2">
        <v>8036000</v>
      </c>
      <c r="S8" s="2" t="s">
        <v>87</v>
      </c>
      <c r="W8" s="39"/>
    </row>
    <row r="9" spans="1:31" ht="16.5" x14ac:dyDescent="0.3">
      <c r="A9" s="4">
        <f t="shared" si="0"/>
        <v>0</v>
      </c>
      <c r="B9" s="4">
        <f t="shared" si="1"/>
        <v>387</v>
      </c>
      <c r="C9" s="4">
        <f t="shared" si="10"/>
        <v>425.70000000000005</v>
      </c>
      <c r="D9" s="4">
        <f t="shared" si="2"/>
        <v>510.84000000000003</v>
      </c>
      <c r="E9" s="5">
        <f t="shared" si="3"/>
        <v>8000000</v>
      </c>
      <c r="F9" s="95">
        <f t="shared" si="4"/>
        <v>20672</v>
      </c>
      <c r="G9" s="66">
        <f t="shared" si="5"/>
        <v>18793</v>
      </c>
      <c r="H9" s="4">
        <f t="shared" si="6"/>
        <v>15660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v>387</v>
      </c>
      <c r="R9" s="2">
        <v>8000000</v>
      </c>
      <c r="S9" s="2" t="s">
        <v>87</v>
      </c>
      <c r="W9" s="39"/>
    </row>
    <row r="10" spans="1:31" ht="16.5" x14ac:dyDescent="0.3">
      <c r="A10" s="4">
        <f t="shared" si="0"/>
        <v>0</v>
      </c>
      <c r="B10" s="4">
        <f t="shared" si="1"/>
        <v>0</v>
      </c>
      <c r="C10" s="4">
        <f t="shared" si="10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ref="Q10:Q24" si="11">P10/1.1</f>
        <v>0</v>
      </c>
      <c r="R10" s="2">
        <v>0</v>
      </c>
      <c r="S10" s="2"/>
      <c r="W10" s="39"/>
    </row>
    <row r="11" spans="1:31" ht="16.5" x14ac:dyDescent="0.3">
      <c r="A11" s="4">
        <f t="shared" si="0"/>
        <v>0</v>
      </c>
      <c r="B11" s="4">
        <f t="shared" si="1"/>
        <v>0</v>
      </c>
      <c r="C11" s="4">
        <f t="shared" si="10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si="9"/>
        <v>0</v>
      </c>
      <c r="Q11">
        <f t="shared" si="11"/>
        <v>0</v>
      </c>
      <c r="R11" s="2">
        <v>0</v>
      </c>
      <c r="S11" s="2"/>
      <c r="V11" s="71"/>
      <c r="W11" s="39"/>
      <c r="X11" s="39"/>
      <c r="Y11" s="39"/>
      <c r="Z11" s="39"/>
      <c r="AA11" s="39"/>
      <c r="AB11" s="39"/>
      <c r="AC11" s="39"/>
    </row>
    <row r="12" spans="1:31" ht="16.5" x14ac:dyDescent="0.25">
      <c r="A12" s="4">
        <f t="shared" si="0"/>
        <v>0</v>
      </c>
      <c r="B12" s="4">
        <f t="shared" si="1"/>
        <v>0</v>
      </c>
      <c r="C12" s="4">
        <f t="shared" si="10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9"/>
        <v>0</v>
      </c>
      <c r="Q12">
        <f t="shared" si="11"/>
        <v>0</v>
      </c>
      <c r="R12" s="2">
        <v>0</v>
      </c>
      <c r="S12" s="2"/>
      <c r="V12" s="71"/>
    </row>
    <row r="13" spans="1:31" x14ac:dyDescent="0.25">
      <c r="A13" s="4">
        <f t="shared" si="0"/>
        <v>0</v>
      </c>
      <c r="B13" s="4">
        <f t="shared" si="1"/>
        <v>0</v>
      </c>
      <c r="C13" s="4">
        <f t="shared" si="10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9"/>
        <v>0</v>
      </c>
      <c r="Q13">
        <f t="shared" si="11"/>
        <v>0</v>
      </c>
      <c r="R13" s="2">
        <v>0</v>
      </c>
      <c r="S13" s="2"/>
    </row>
    <row r="14" spans="1:31" x14ac:dyDescent="0.25">
      <c r="A14" s="4">
        <f t="shared" si="0"/>
        <v>0</v>
      </c>
      <c r="B14" s="4">
        <f t="shared" si="1"/>
        <v>0</v>
      </c>
      <c r="C14" s="4">
        <f t="shared" si="10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9"/>
        <v>0</v>
      </c>
      <c r="Q14">
        <f t="shared" si="11"/>
        <v>0</v>
      </c>
      <c r="R14" s="2">
        <v>0</v>
      </c>
      <c r="S14" s="2"/>
    </row>
    <row r="15" spans="1:31" x14ac:dyDescent="0.25">
      <c r="A15" s="4">
        <f t="shared" si="0"/>
        <v>0</v>
      </c>
      <c r="B15" s="4">
        <f t="shared" si="1"/>
        <v>0</v>
      </c>
      <c r="C15" s="4">
        <f t="shared" si="10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9"/>
        <v>0</v>
      </c>
      <c r="Q15">
        <f t="shared" si="11"/>
        <v>0</v>
      </c>
      <c r="R15" s="2">
        <v>0</v>
      </c>
      <c r="S15" s="2"/>
      <c r="AB15" t="s">
        <v>76</v>
      </c>
    </row>
    <row r="16" spans="1:31" x14ac:dyDescent="0.25">
      <c r="A16" s="4">
        <f t="shared" ref="A16:A19" si="12">N16</f>
        <v>0</v>
      </c>
      <c r="B16" s="4">
        <f t="shared" ref="B16:B19" si="13">Q16</f>
        <v>0</v>
      </c>
      <c r="C16" s="4">
        <f t="shared" si="10"/>
        <v>0</v>
      </c>
      <c r="D16" s="4">
        <f t="shared" ref="D16:D19" si="14">C16*1.2</f>
        <v>0</v>
      </c>
      <c r="E16" s="5">
        <f t="shared" ref="E16:E19" si="15">R16</f>
        <v>0</v>
      </c>
      <c r="F16" s="4" t="e">
        <f t="shared" ref="F16:F19" si="16">ROUND((E16/B16),0)</f>
        <v>#DIV/0!</v>
      </c>
      <c r="G16" s="4" t="e">
        <f t="shared" ref="G16:G19" si="17">ROUND((E16/C16),0)</f>
        <v>#DIV/0!</v>
      </c>
      <c r="H16" s="4" t="e">
        <f t="shared" ref="H16:H19" si="18">ROUND((E16/D16),0)</f>
        <v>#DIV/0!</v>
      </c>
      <c r="I16" s="4">
        <f t="shared" ref="I16:J19" si="19">T16</f>
        <v>0</v>
      </c>
      <c r="J16" s="4">
        <f t="shared" si="19"/>
        <v>0</v>
      </c>
      <c r="O16">
        <v>0</v>
      </c>
      <c r="P16">
        <f t="shared" si="9"/>
        <v>0</v>
      </c>
      <c r="Q16">
        <f t="shared" si="11"/>
        <v>0</v>
      </c>
      <c r="R16" s="2">
        <v>0</v>
      </c>
      <c r="S16" s="2"/>
    </row>
    <row r="17" spans="1:21" x14ac:dyDescent="0.25">
      <c r="A17" s="4">
        <f t="shared" si="12"/>
        <v>0</v>
      </c>
      <c r="B17" s="4">
        <f t="shared" si="13"/>
        <v>0</v>
      </c>
      <c r="C17" s="4">
        <f t="shared" si="10"/>
        <v>0</v>
      </c>
      <c r="D17" s="4">
        <f t="shared" si="14"/>
        <v>0</v>
      </c>
      <c r="E17" s="5">
        <f t="shared" si="15"/>
        <v>0</v>
      </c>
      <c r="F17" s="95" t="e">
        <f t="shared" si="16"/>
        <v>#DIV/0!</v>
      </c>
      <c r="G17" s="4" t="e">
        <f t="shared" si="17"/>
        <v>#DIV/0!</v>
      </c>
      <c r="H17" s="4" t="e">
        <f t="shared" si="18"/>
        <v>#DIV/0!</v>
      </c>
      <c r="I17" s="4">
        <f t="shared" si="19"/>
        <v>0</v>
      </c>
      <c r="J17" s="4">
        <f t="shared" si="19"/>
        <v>0</v>
      </c>
      <c r="O17">
        <v>0</v>
      </c>
      <c r="P17">
        <f t="shared" si="9"/>
        <v>0</v>
      </c>
      <c r="Q17">
        <f t="shared" si="11"/>
        <v>0</v>
      </c>
      <c r="R17" s="2">
        <v>0</v>
      </c>
      <c r="S17" s="2"/>
    </row>
    <row r="18" spans="1:21" x14ac:dyDescent="0.25">
      <c r="A18" s="4">
        <f t="shared" si="12"/>
        <v>0</v>
      </c>
      <c r="B18" s="4">
        <f t="shared" si="13"/>
        <v>0</v>
      </c>
      <c r="C18" s="4">
        <f t="shared" si="10"/>
        <v>0</v>
      </c>
      <c r="D18" s="4">
        <f t="shared" si="14"/>
        <v>0</v>
      </c>
      <c r="E18" s="5">
        <f t="shared" si="15"/>
        <v>0</v>
      </c>
      <c r="F18" s="4" t="e">
        <f t="shared" si="16"/>
        <v>#DIV/0!</v>
      </c>
      <c r="G18" s="4" t="e">
        <f t="shared" si="17"/>
        <v>#DIV/0!</v>
      </c>
      <c r="H18" s="4" t="e">
        <f t="shared" si="18"/>
        <v>#DIV/0!</v>
      </c>
      <c r="I18" s="4">
        <f t="shared" si="19"/>
        <v>0</v>
      </c>
      <c r="J18" s="4">
        <f t="shared" si="19"/>
        <v>0</v>
      </c>
      <c r="O18">
        <v>0</v>
      </c>
      <c r="P18">
        <f t="shared" si="9"/>
        <v>0</v>
      </c>
      <c r="Q18">
        <f t="shared" si="11"/>
        <v>0</v>
      </c>
      <c r="R18" s="2">
        <v>0</v>
      </c>
      <c r="S18" s="2"/>
    </row>
    <row r="19" spans="1:21" x14ac:dyDescent="0.25">
      <c r="A19" s="4">
        <f t="shared" si="12"/>
        <v>0</v>
      </c>
      <c r="B19" s="4">
        <f t="shared" si="13"/>
        <v>0</v>
      </c>
      <c r="C19" s="4">
        <f t="shared" si="10"/>
        <v>0</v>
      </c>
      <c r="D19" s="4">
        <f t="shared" si="14"/>
        <v>0</v>
      </c>
      <c r="E19" s="5">
        <f t="shared" si="15"/>
        <v>0</v>
      </c>
      <c r="F19" s="4" t="e">
        <f t="shared" si="16"/>
        <v>#DIV/0!</v>
      </c>
      <c r="G19" s="4" t="e">
        <f t="shared" si="17"/>
        <v>#DIV/0!</v>
      </c>
      <c r="H19" s="4" t="e">
        <f t="shared" si="18"/>
        <v>#DIV/0!</v>
      </c>
      <c r="I19" s="4">
        <f t="shared" si="19"/>
        <v>0</v>
      </c>
      <c r="J19" s="4">
        <f t="shared" si="19"/>
        <v>0</v>
      </c>
      <c r="O19">
        <v>0</v>
      </c>
      <c r="P19">
        <f t="shared" si="9"/>
        <v>0</v>
      </c>
      <c r="Q19">
        <f t="shared" si="11"/>
        <v>0</v>
      </c>
      <c r="R19" s="2">
        <v>0</v>
      </c>
      <c r="S19" s="2"/>
    </row>
    <row r="20" spans="1:21" x14ac:dyDescent="0.25">
      <c r="A20" s="4">
        <f t="shared" ref="A20:A24" si="20">N20</f>
        <v>0</v>
      </c>
      <c r="B20" s="4">
        <f t="shared" ref="B20:B24" si="21">Q20</f>
        <v>0</v>
      </c>
      <c r="C20" s="4">
        <f t="shared" si="10"/>
        <v>0</v>
      </c>
      <c r="D20" s="4">
        <f t="shared" ref="D20:D24" si="22">C20*1.2</f>
        <v>0</v>
      </c>
      <c r="E20" s="5">
        <f t="shared" ref="E20:E24" si="23">R20</f>
        <v>0</v>
      </c>
      <c r="F20" s="4" t="e">
        <f t="shared" ref="F20:F24" si="24">ROUND((E20/B20),0)</f>
        <v>#DIV/0!</v>
      </c>
      <c r="G20" s="4" t="e">
        <f t="shared" ref="G20:G24" si="25">ROUND((E20/C20),0)</f>
        <v>#DIV/0!</v>
      </c>
      <c r="H20" s="4" t="e">
        <f t="shared" ref="H20:H24" si="26">ROUND((E20/D20),0)</f>
        <v>#DIV/0!</v>
      </c>
      <c r="I20" s="4">
        <f t="shared" ref="I20:I24" si="27">T20</f>
        <v>0</v>
      </c>
      <c r="J20" s="4">
        <f t="shared" ref="J20:J24" si="28">U20</f>
        <v>0</v>
      </c>
      <c r="O20">
        <v>0</v>
      </c>
      <c r="P20">
        <f t="shared" si="9"/>
        <v>0</v>
      </c>
      <c r="Q20">
        <f t="shared" si="11"/>
        <v>0</v>
      </c>
      <c r="R20" s="2">
        <v>0</v>
      </c>
      <c r="S20" s="2"/>
    </row>
    <row r="21" spans="1:21" x14ac:dyDescent="0.25">
      <c r="A21" s="4">
        <f t="shared" si="20"/>
        <v>0</v>
      </c>
      <c r="B21" s="4">
        <f t="shared" si="21"/>
        <v>0</v>
      </c>
      <c r="C21" s="4">
        <f t="shared" si="10"/>
        <v>0</v>
      </c>
      <c r="D21" s="4">
        <f t="shared" si="22"/>
        <v>0</v>
      </c>
      <c r="E21" s="5">
        <f t="shared" si="23"/>
        <v>0</v>
      </c>
      <c r="F21" s="4" t="e">
        <f t="shared" si="24"/>
        <v>#DIV/0!</v>
      </c>
      <c r="G21" s="4" t="e">
        <f t="shared" si="25"/>
        <v>#DIV/0!</v>
      </c>
      <c r="H21" s="4" t="e">
        <f t="shared" si="26"/>
        <v>#DIV/0!</v>
      </c>
      <c r="I21" s="4">
        <f t="shared" si="27"/>
        <v>0</v>
      </c>
      <c r="J21" s="4">
        <f t="shared" si="28"/>
        <v>0</v>
      </c>
      <c r="O21">
        <v>0</v>
      </c>
      <c r="P21">
        <f t="shared" si="9"/>
        <v>0</v>
      </c>
      <c r="Q21">
        <f t="shared" si="11"/>
        <v>0</v>
      </c>
      <c r="R21" s="2">
        <v>0</v>
      </c>
      <c r="S21" s="2"/>
      <c r="U21" s="2"/>
    </row>
    <row r="22" spans="1:21" x14ac:dyDescent="0.25">
      <c r="A22" s="4">
        <f t="shared" si="20"/>
        <v>0</v>
      </c>
      <c r="B22" s="4">
        <f t="shared" si="21"/>
        <v>0</v>
      </c>
      <c r="C22" s="4">
        <f t="shared" si="10"/>
        <v>0</v>
      </c>
      <c r="D22" s="4">
        <f t="shared" si="22"/>
        <v>0</v>
      </c>
      <c r="E22" s="5">
        <f t="shared" si="23"/>
        <v>0</v>
      </c>
      <c r="F22" s="95" t="e">
        <f t="shared" si="24"/>
        <v>#DIV/0!</v>
      </c>
      <c r="G22" s="4" t="e">
        <f t="shared" si="25"/>
        <v>#DIV/0!</v>
      </c>
      <c r="H22" s="4" t="e">
        <f t="shared" si="26"/>
        <v>#DIV/0!</v>
      </c>
      <c r="I22" s="4">
        <f t="shared" si="27"/>
        <v>0</v>
      </c>
      <c r="J22" s="4">
        <f t="shared" si="28"/>
        <v>0</v>
      </c>
      <c r="O22">
        <v>0</v>
      </c>
      <c r="P22">
        <f t="shared" si="9"/>
        <v>0</v>
      </c>
      <c r="Q22">
        <f t="shared" si="11"/>
        <v>0</v>
      </c>
      <c r="R22" s="2">
        <v>0</v>
      </c>
      <c r="S22" s="2"/>
    </row>
    <row r="23" spans="1:21" x14ac:dyDescent="0.25">
      <c r="A23" s="4">
        <f t="shared" si="20"/>
        <v>0</v>
      </c>
      <c r="B23" s="4">
        <f t="shared" si="21"/>
        <v>0</v>
      </c>
      <c r="C23" s="4">
        <f t="shared" si="10"/>
        <v>0</v>
      </c>
      <c r="D23" s="4">
        <f t="shared" si="22"/>
        <v>0</v>
      </c>
      <c r="E23" s="5">
        <f t="shared" si="23"/>
        <v>0</v>
      </c>
      <c r="F23" s="4" t="e">
        <f t="shared" si="24"/>
        <v>#DIV/0!</v>
      </c>
      <c r="G23" s="4" t="e">
        <f t="shared" si="25"/>
        <v>#DIV/0!</v>
      </c>
      <c r="H23" s="4" t="e">
        <f t="shared" si="26"/>
        <v>#DIV/0!</v>
      </c>
      <c r="I23" s="4">
        <f t="shared" si="27"/>
        <v>0</v>
      </c>
      <c r="J23" s="4">
        <f t="shared" si="28"/>
        <v>0</v>
      </c>
      <c r="O23">
        <v>0</v>
      </c>
      <c r="P23">
        <f t="shared" ref="P23:P24" si="29">O23/1.2</f>
        <v>0</v>
      </c>
      <c r="Q23">
        <f t="shared" si="11"/>
        <v>0</v>
      </c>
      <c r="R23" s="2">
        <v>0</v>
      </c>
      <c r="S23" s="2"/>
    </row>
    <row r="24" spans="1:21" s="10" customFormat="1" x14ac:dyDescent="0.25">
      <c r="A24" s="4">
        <f t="shared" si="20"/>
        <v>0</v>
      </c>
      <c r="B24" s="4">
        <f t="shared" si="21"/>
        <v>0</v>
      </c>
      <c r="C24" s="4">
        <f t="shared" si="10"/>
        <v>0</v>
      </c>
      <c r="D24" s="4">
        <f t="shared" si="22"/>
        <v>0</v>
      </c>
      <c r="E24" s="5">
        <f t="shared" si="23"/>
        <v>0</v>
      </c>
      <c r="F24" s="4" t="e">
        <f t="shared" si="24"/>
        <v>#DIV/0!</v>
      </c>
      <c r="G24" s="4" t="e">
        <f t="shared" si="25"/>
        <v>#DIV/0!</v>
      </c>
      <c r="H24" s="4" t="e">
        <f t="shared" si="26"/>
        <v>#DIV/0!</v>
      </c>
      <c r="I24" s="4">
        <f t="shared" si="27"/>
        <v>0</v>
      </c>
      <c r="J24" s="4">
        <f t="shared" si="28"/>
        <v>0</v>
      </c>
      <c r="K24"/>
      <c r="L24"/>
      <c r="M24"/>
      <c r="N24"/>
      <c r="O24">
        <v>0</v>
      </c>
      <c r="P24">
        <f t="shared" si="29"/>
        <v>0</v>
      </c>
      <c r="Q24">
        <f t="shared" si="11"/>
        <v>0</v>
      </c>
      <c r="R24" s="2">
        <v>0</v>
      </c>
    </row>
    <row r="25" spans="1:21" s="10" customFormat="1" ht="16.5" x14ac:dyDescent="0.3">
      <c r="F25" s="69"/>
    </row>
    <row r="26" spans="1:21" s="10" customFormat="1" x14ac:dyDescent="0.25">
      <c r="F26" s="63"/>
      <c r="J26" s="10" t="s">
        <v>83</v>
      </c>
    </row>
    <row r="27" spans="1:21" s="10" customFormat="1" x14ac:dyDescent="0.25">
      <c r="F27" s="49" t="s">
        <v>77</v>
      </c>
      <c r="G27" s="65">
        <v>392</v>
      </c>
      <c r="H27" s="10">
        <f>36.39*10.764</f>
        <v>391.70195999999999</v>
      </c>
    </row>
    <row r="28" spans="1:21" s="10" customFormat="1" ht="16.5" x14ac:dyDescent="0.3">
      <c r="F28" s="49" t="s">
        <v>78</v>
      </c>
      <c r="G28" s="65">
        <v>431</v>
      </c>
      <c r="H28" s="10">
        <f>40.03*10.764</f>
        <v>430.88292000000001</v>
      </c>
      <c r="I28" s="10">
        <f>H28/H27</f>
        <v>1.1000274800769443</v>
      </c>
      <c r="N28" s="69"/>
    </row>
    <row r="29" spans="1:21" s="10" customFormat="1" x14ac:dyDescent="0.25">
      <c r="F29" s="64" t="s">
        <v>81</v>
      </c>
      <c r="G29" s="64">
        <v>20500</v>
      </c>
      <c r="N29" s="79"/>
      <c r="O29" s="10" t="s">
        <v>84</v>
      </c>
    </row>
    <row r="30" spans="1:21" s="10" customFormat="1" ht="16.5" x14ac:dyDescent="0.25">
      <c r="C30" s="76"/>
      <c r="D30" s="76"/>
      <c r="F30" s="49" t="s">
        <v>82</v>
      </c>
      <c r="G30" s="49">
        <f>G29*G27</f>
        <v>8036000</v>
      </c>
      <c r="N30" s="80"/>
      <c r="O30" s="10">
        <v>9.06</v>
      </c>
      <c r="P30" s="10">
        <v>17.46</v>
      </c>
      <c r="Q30" s="10">
        <f>P30*O30</f>
        <v>158.1876</v>
      </c>
    </row>
    <row r="31" spans="1:21" s="10" customFormat="1" ht="16.5" x14ac:dyDescent="0.25">
      <c r="C31" s="76"/>
      <c r="D31" s="76"/>
      <c r="N31" s="80"/>
      <c r="O31" s="10">
        <v>7.08</v>
      </c>
      <c r="P31" s="10">
        <v>6.57</v>
      </c>
      <c r="Q31" s="10">
        <f t="shared" ref="Q31:Q39" si="30">P31*O31</f>
        <v>46.515599999999999</v>
      </c>
    </row>
    <row r="32" spans="1:21" s="10" customFormat="1" ht="16.5" x14ac:dyDescent="0.25">
      <c r="N32" s="81"/>
      <c r="O32" s="10">
        <v>3.91</v>
      </c>
      <c r="P32" s="10">
        <v>2.95</v>
      </c>
      <c r="Q32" s="10">
        <f t="shared" si="30"/>
        <v>11.534500000000001</v>
      </c>
    </row>
    <row r="33" spans="3:20" s="10" customFormat="1" ht="16.5" x14ac:dyDescent="0.25">
      <c r="F33" s="49" t="s">
        <v>79</v>
      </c>
      <c r="G33" s="49" t="s">
        <v>80</v>
      </c>
      <c r="N33" s="81"/>
      <c r="O33" s="10">
        <v>9.09</v>
      </c>
      <c r="P33" s="10">
        <v>12.91</v>
      </c>
      <c r="Q33" s="10">
        <f t="shared" si="30"/>
        <v>117.3519</v>
      </c>
    </row>
    <row r="34" spans="3:20" s="10" customFormat="1" ht="16.5" x14ac:dyDescent="0.25">
      <c r="C34" s="73"/>
      <c r="D34"/>
      <c r="F34" s="49"/>
      <c r="G34" s="49">
        <v>6860000</v>
      </c>
      <c r="N34" s="81"/>
      <c r="O34" s="10">
        <v>7.2</v>
      </c>
      <c r="P34" s="10">
        <v>3.56</v>
      </c>
      <c r="Q34" s="10">
        <f t="shared" si="30"/>
        <v>25.632000000000001</v>
      </c>
    </row>
    <row r="35" spans="3:20" s="10" customFormat="1" ht="16.5" x14ac:dyDescent="0.25">
      <c r="C35"/>
      <c r="D35"/>
      <c r="F35" s="49"/>
      <c r="G35" s="49"/>
      <c r="H35" s="96"/>
      <c r="N35" s="80"/>
      <c r="O35" s="10">
        <v>6.08</v>
      </c>
      <c r="P35" s="10">
        <v>2.82</v>
      </c>
      <c r="Q35" s="10">
        <f t="shared" si="30"/>
        <v>17.145599999999998</v>
      </c>
    </row>
    <row r="36" spans="3:20" s="10" customFormat="1" ht="16.5" x14ac:dyDescent="0.3">
      <c r="C36"/>
      <c r="D36"/>
      <c r="F36" s="49"/>
      <c r="G36" s="49"/>
      <c r="N36" s="82"/>
      <c r="Q36" s="10">
        <f>SUM(Q30:Q35)</f>
        <v>376.36720000000003</v>
      </c>
    </row>
    <row r="37" spans="3:20" s="10" customFormat="1" x14ac:dyDescent="0.25">
      <c r="C37"/>
      <c r="D37"/>
      <c r="F37" s="49"/>
      <c r="G37" s="49"/>
      <c r="Q37" s="10">
        <f t="shared" si="30"/>
        <v>0</v>
      </c>
    </row>
    <row r="38" spans="3:20" s="10" customFormat="1" x14ac:dyDescent="0.25">
      <c r="C38"/>
      <c r="D38"/>
      <c r="F38" s="64"/>
      <c r="G38" s="64"/>
      <c r="Q38" s="10">
        <f t="shared" si="30"/>
        <v>0</v>
      </c>
    </row>
    <row r="39" spans="3:20" s="10" customFormat="1" x14ac:dyDescent="0.25">
      <c r="C39"/>
      <c r="D39"/>
      <c r="F39" s="64"/>
      <c r="G39" s="64"/>
      <c r="N39" s="84"/>
      <c r="Q39" s="10">
        <f t="shared" si="30"/>
        <v>0</v>
      </c>
    </row>
    <row r="40" spans="3:20" s="10" customFormat="1" x14ac:dyDescent="0.25">
      <c r="C40"/>
      <c r="D40"/>
      <c r="F40" s="64"/>
      <c r="G40" s="64"/>
    </row>
    <row r="42" spans="3:20" x14ac:dyDescent="0.25">
      <c r="P42" s="10"/>
      <c r="Q42" s="10"/>
      <c r="R42" s="10"/>
      <c r="S42" s="10"/>
      <c r="T42" s="10"/>
    </row>
    <row r="43" spans="3:20" x14ac:dyDescent="0.25">
      <c r="F43" s="78"/>
      <c r="G43" s="78"/>
      <c r="H43" s="10"/>
      <c r="I43" s="10"/>
      <c r="K43" s="10"/>
      <c r="L43" s="10"/>
      <c r="P43" s="10"/>
      <c r="Q43" s="10"/>
      <c r="R43" s="10"/>
      <c r="S43" s="10"/>
      <c r="T43" s="10"/>
    </row>
    <row r="44" spans="3:20" x14ac:dyDescent="0.25">
      <c r="F44" s="77"/>
      <c r="G44" s="78"/>
      <c r="H44" s="10"/>
      <c r="I44" s="10"/>
      <c r="K44" s="10"/>
      <c r="L44" s="10"/>
      <c r="P44" s="10"/>
      <c r="Q44" s="10"/>
      <c r="R44" s="10"/>
      <c r="S44" s="10"/>
      <c r="T44" s="10"/>
    </row>
    <row r="45" spans="3:20" x14ac:dyDescent="0.25">
      <c r="F45" s="78"/>
      <c r="G45" s="78"/>
      <c r="H45" s="10"/>
      <c r="I45" s="10"/>
      <c r="J45" s="10"/>
      <c r="K45" s="10"/>
      <c r="L45" s="10"/>
      <c r="P45" s="10"/>
      <c r="Q45" s="10"/>
      <c r="R45" s="10"/>
      <c r="S45" s="10"/>
      <c r="T45" s="10"/>
    </row>
    <row r="46" spans="3:20" x14ac:dyDescent="0.25">
      <c r="P46" s="10"/>
      <c r="Q46" s="10"/>
      <c r="R46" s="10"/>
      <c r="S46" s="10"/>
      <c r="T46" s="10"/>
    </row>
    <row r="47" spans="3:20" x14ac:dyDescent="0.25">
      <c r="P47" s="10"/>
      <c r="Q47" s="70"/>
      <c r="R47" s="10"/>
      <c r="S47" s="10"/>
      <c r="T47" s="10"/>
    </row>
    <row r="48" spans="3:20" x14ac:dyDescent="0.25">
      <c r="P48" s="10"/>
      <c r="Q48" s="10"/>
      <c r="R48" s="10"/>
      <c r="S48" s="10"/>
      <c r="T48" s="10"/>
    </row>
    <row r="49" spans="7:20" x14ac:dyDescent="0.25">
      <c r="P49" s="10"/>
      <c r="Q49" s="10"/>
      <c r="R49" s="10"/>
      <c r="S49" s="10"/>
      <c r="T49" s="10"/>
    </row>
    <row r="50" spans="7:20" x14ac:dyDescent="0.25">
      <c r="G50" s="36"/>
      <c r="P50" s="10"/>
      <c r="Q50" s="10"/>
      <c r="R50" s="10"/>
      <c r="S50" s="10"/>
      <c r="T50" s="10"/>
    </row>
    <row r="51" spans="7:20" x14ac:dyDescent="0.25">
      <c r="P51" s="61"/>
    </row>
    <row r="53" spans="7:20" x14ac:dyDescent="0.25">
      <c r="P53" s="10"/>
      <c r="Q53" s="10"/>
      <c r="R53" s="10"/>
      <c r="S53" s="10"/>
      <c r="T53" s="10"/>
    </row>
    <row r="54" spans="7:20" x14ac:dyDescent="0.25">
      <c r="P54" s="10"/>
      <c r="Q54" s="10"/>
      <c r="R54" s="10"/>
      <c r="S54" s="10"/>
      <c r="T54" s="10"/>
    </row>
    <row r="55" spans="7:20" x14ac:dyDescent="0.25">
      <c r="P55" s="10"/>
      <c r="Q55" s="10"/>
      <c r="R55" s="10"/>
      <c r="S55" s="10"/>
      <c r="T55" s="10"/>
    </row>
    <row r="56" spans="7:20" x14ac:dyDescent="0.25">
      <c r="P56" s="10"/>
      <c r="Q56" s="10"/>
      <c r="R56" s="10"/>
      <c r="S56" s="10"/>
      <c r="T56" s="10"/>
    </row>
    <row r="57" spans="7:20" x14ac:dyDescent="0.25">
      <c r="P57" s="10"/>
      <c r="Q57" s="70"/>
      <c r="R57" s="10"/>
      <c r="S57" s="10"/>
      <c r="T57" s="10"/>
    </row>
    <row r="58" spans="7:20" x14ac:dyDescent="0.25">
      <c r="P58" s="10"/>
      <c r="Q58" s="10"/>
      <c r="R58" s="10"/>
      <c r="S58" s="10"/>
      <c r="T58" s="10"/>
    </row>
    <row r="59" spans="7:20" x14ac:dyDescent="0.25">
      <c r="P59" s="10"/>
      <c r="Q59" s="10"/>
      <c r="R59" s="10"/>
      <c r="S59" s="10"/>
      <c r="T59" s="10"/>
    </row>
    <row r="60" spans="7:20" x14ac:dyDescent="0.25">
      <c r="P60" s="10"/>
      <c r="Q60" s="10"/>
      <c r="R60" s="10"/>
      <c r="S60" s="10"/>
      <c r="T60" s="10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K7" zoomScaleNormal="100" workbookViewId="0">
      <selection activeCell="H1" sqref="H1"/>
    </sheetView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0B5793-EA7E-4317-A1E1-6C7817FEA44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1365E9-E1D0-45ED-88E0-8CCE247EBB76}">
  <dimension ref="A1"/>
  <sheetViews>
    <sheetView topLeftCell="D7" workbookViewId="0">
      <selection activeCell="C5" sqref="C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34AC3D-1B8B-421A-AB84-EF66D41C89D3}">
  <dimension ref="A1"/>
  <sheetViews>
    <sheetView topLeftCell="A22" zoomScale="115" zoomScaleNormal="115" workbookViewId="0">
      <selection activeCell="B14" sqref="B1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6748FC-F193-4394-911D-5EC117A5289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Named Ranges</vt:lpstr>
      </vt:variant>
      <vt:variant>
        <vt:i4>1</vt:i4>
      </vt:variant>
    </vt:vector>
  </HeadingPairs>
  <TitlesOfParts>
    <vt:vector size="26" baseType="lpstr">
      <vt:lpstr>Depreciation</vt:lpstr>
      <vt:lpstr>Sale plan</vt:lpstr>
      <vt:lpstr>Calculation</vt:lpstr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  <vt:lpstr>Sheet15</vt:lpstr>
      <vt:lpstr>Sheet16</vt:lpstr>
      <vt:lpstr>IGR</vt:lpstr>
      <vt:lpstr>Sheet18</vt:lpstr>
      <vt:lpstr>Sheet19</vt:lpstr>
      <vt:lpstr>Sheet20</vt:lpstr>
      <vt:lpstr>Sheet21</vt:lpstr>
      <vt:lpstr>'20-20'!_Hlk83481416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2023-11-07T06:47:01Z</dcterms:modified>
</cp:coreProperties>
</file>