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3BA11643-0570-4A84-93C0-C64F2F5085D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8" i="13" l="1"/>
  <c r="U27" i="13"/>
  <c r="Q19" i="4"/>
  <c r="Q18" i="4"/>
  <c r="Q17" i="4"/>
  <c r="P16" i="4"/>
  <c r="Q16" i="4" s="1"/>
  <c r="Q9" i="4"/>
  <c r="P9" i="4"/>
  <c r="P8" i="4"/>
  <c r="Q7" i="4"/>
  <c r="S43" i="4"/>
  <c r="P17" i="4"/>
  <c r="P12" i="4"/>
  <c r="Q12" i="4" s="1"/>
  <c r="P11" i="4"/>
  <c r="Q11" i="4" s="1"/>
  <c r="P10" i="4"/>
  <c r="Q10" i="4" s="1"/>
  <c r="Q6" i="4"/>
  <c r="Q5" i="4"/>
  <c r="Q4" i="4"/>
  <c r="S35" i="4" l="1"/>
  <c r="B12" i="4" l="1"/>
  <c r="C12" i="4" s="1"/>
  <c r="D12" i="4" s="1"/>
  <c r="H12" i="4" s="1"/>
  <c r="J12" i="4"/>
  <c r="I12" i="4"/>
  <c r="E12" i="4"/>
  <c r="A12" i="4"/>
  <c r="B11" i="4"/>
  <c r="C11" i="4" s="1"/>
  <c r="D11" i="4" s="1"/>
  <c r="J11" i="4"/>
  <c r="I11" i="4"/>
  <c r="E11" i="4"/>
  <c r="G11" i="4" s="1"/>
  <c r="A11" i="4"/>
  <c r="B10" i="4"/>
  <c r="C10" i="4" s="1"/>
  <c r="D10" i="4" s="1"/>
  <c r="J10" i="4"/>
  <c r="I10" i="4"/>
  <c r="E10" i="4"/>
  <c r="A10" i="4"/>
  <c r="H11" i="4" l="1"/>
  <c r="H10" i="4"/>
  <c r="G10" i="4"/>
  <c r="G12" i="4"/>
  <c r="F10" i="4"/>
  <c r="F11" i="4"/>
  <c r="F12" i="4"/>
  <c r="P19" i="4"/>
  <c r="P18" i="4"/>
  <c r="P20" i="4" l="1"/>
  <c r="Q20" i="4" s="1"/>
  <c r="S50" i="4" l="1"/>
  <c r="S33" i="4"/>
  <c r="S31" i="4"/>
  <c r="S30" i="4"/>
  <c r="S39" i="4" s="1"/>
  <c r="S36" i="4" l="1"/>
  <c r="S37" i="4" s="1"/>
  <c r="S38" i="4" s="1"/>
  <c r="S41" i="4" s="1"/>
  <c r="S44" i="4" s="1"/>
  <c r="S52" i="4" s="1"/>
  <c r="S46" i="4" l="1"/>
  <c r="S48" i="4" l="1"/>
  <c r="S47" i="4"/>
  <c r="B20" i="4" l="1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<sst xmlns="http://schemas.openxmlformats.org/spreadsheetml/2006/main" count="43" uniqueCount="39">
  <si>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</si>
  <si>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</si>
  <si>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</si>
  <si>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</si>
  <si>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</si>
  <si>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</si>
  <si>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</si>
  <si>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</si>
  <si>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</si>
  <si>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</si>
  <si>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</si>
  <si>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</si>
  <si>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</si>
  <si>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</si>
  <si>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</si>
  <si>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</si>
  <si>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</si>
  <si>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</si>
  <si>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</si>
  <si>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</si>
  <si>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</si>
  <si>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</si>
  <si>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</si>
  <si>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</si>
  <si>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</si>
  <si>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</si>
  <si>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</si>
  <si>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</si>
  <si>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</si>
  <si>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</si>
  <si>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</si>
  <si>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Car parking</t>
  </si>
  <si>
    <t xml:space="preserve">Total FMV </t>
  </si>
  <si>
    <t>rate on Carpet</t>
  </si>
  <si>
    <t>Carpet Area  -Flat No. 203</t>
  </si>
  <si>
    <t>Depreciation (100-10)X35/60</t>
  </si>
  <si>
    <t>Flat No. 203, 2nd Floor, Vardhman Kutir, Village - Navghat, Mira Road East, Mira Road</t>
  </si>
  <si>
    <t>SBI - RASMECCC Bhayandar - SADHNA ANAND PANDEY</t>
  </si>
  <si>
    <t>New.S.No. 181 village Navghar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</si>
</sst>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17686</xdr:colOff>
      <xdr:row>22</xdr:row>
      <xdr:rowOff>180974</xdr:rowOff>
    </xdr:from>
    <xdr:to>
      <xdr:col>15</xdr:col>
      <xdr:colOff>371475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4A6F8-5622-46C4-BB78-138D3357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436" y="5029199"/>
          <a:ext cx="8650064" cy="49339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30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38AB9-0879-4F44-9C79-6D690BE4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5553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31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EAAF6-575E-46EB-A6A3-1EFDAF49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5725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145879</xdr:rowOff>
    </xdr:from>
    <xdr:to>
      <xdr:col>16</xdr:col>
      <xdr:colOff>314325</xdr:colOff>
      <xdr:row>30</xdr:row>
      <xdr:rowOff>172514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301042-BD67-4D52-BB72-20423679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45879"/>
          <a:ext cx="9820275" cy="57416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101756</xdr:rowOff>
    </xdr:from>
    <xdr:to>
      <xdr:col>18</xdr:col>
      <xdr:colOff>257175</xdr:colOff>
      <xdr:row>31</xdr:row>
      <xdr:rowOff>134414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C9C71-2569-49A0-B332-33175CFB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01756"/>
          <a:ext cx="10391775" cy="59381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142533</xdr:rowOff>
    </xdr:from>
    <xdr:to>
      <xdr:col>18</xdr:col>
      <xdr:colOff>430477</xdr:colOff>
      <xdr:row>32</xdr:row>
      <xdr:rowOff>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8CAA3-2994-4641-96B5-3C5195A2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42533"/>
          <a:ext cx="11193727" cy="59544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149896</xdr:rowOff>
    </xdr:from>
    <xdr:to>
      <xdr:col>16</xdr:col>
      <xdr:colOff>66675</xdr:colOff>
      <xdr:row>37</xdr:row>
      <xdr:rowOff>134445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A5D1D-C814-4BA2-A0EC-B4D89EF57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49896"/>
          <a:ext cx="8886825" cy="66996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230504</xdr:colOff>
      <xdr:row>33</xdr:row>
      <xdr:rowOff>153272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0F838D-3F07-49C5-879A-3DBC0291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41704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27</xdr:col>
      <xdr:colOff>459051</xdr:colOff>
      <xdr:row>45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CF9B53-0143-4710-BEB3-C4F15B0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3260651" cy="8402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214313</xdr:colOff>
      <xdr:row>0</xdr:row>
      <xdr:rowOff>95250</xdr:rowOff>
    </xdr:from>
    <xdr:to>
      <xdr:col>34</xdr:col>
      <xdr:colOff>154934</xdr:colOff>
      <xdr:row>44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FDD643-1C8C-4668-B826-C851292F1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3188" y="95250"/>
          <a:ext cx="18157184" cy="8334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457200</xdr:colOff>
      <xdr:row>33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B07459-C5C9-42D1-BB7B-D00775D2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87600" cy="619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3"/>
  <sheetViews>
    <sheetView tabSelected="1" topLeftCell="A22" zoomScaleNormal="100" workbookViewId="0">
      <selection activeCell="T10" sqref="T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4" t="s">
        <v>14</v>
      </c>
      <c r="R3" s="74"/>
      <c r="S3" s="45"/>
      <c r="T3"/>
      <c r="U3"/>
      <c r="V3"/>
      <c r="W3"/>
      <c r="X3"/>
    </row>
    <row r="4" spans="1:50" s="20" customFormat="1" x14ac:dyDescent="0.25">
      <c r="A4" s="21">
        <f t="shared" ref="A4:A19" si="0">N4</f>
        <v>0</v>
      </c>
      <c r="B4" s="21">
        <f t="shared" ref="B4:B19" si="1">Q4</f>
        <v>603.33333333333337</v>
      </c>
      <c r="C4" s="21">
        <f>B4*1.2</f>
        <v>724</v>
      </c>
      <c r="D4" s="21">
        <f t="shared" ref="D4:D17" si="2">C4*1.2</f>
        <v>868.8</v>
      </c>
      <c r="E4" s="22">
        <f t="shared" ref="E4:E17" si="3">R4</f>
        <v>6600000</v>
      </c>
      <c r="F4" s="21">
        <f t="shared" ref="F4:F17" si="4">ROUND((E4/B4),0)</f>
        <v>10939</v>
      </c>
      <c r="G4" s="21">
        <f t="shared" ref="G4:G17" si="5">ROUND((E4/C4),0)</f>
        <v>9116</v>
      </c>
      <c r="H4" s="21">
        <f t="shared" ref="H4:H17" si="6">ROUND((E4/D4),0)</f>
        <v>7597</v>
      </c>
      <c r="I4" s="23" t="e">
        <f>#REF!</f>
        <v>#REF!</v>
      </c>
      <c r="J4" s="21">
        <f t="shared" ref="J4:J17" si="7">S4</f>
        <v>0</v>
      </c>
      <c r="O4" s="20">
        <v>0</v>
      </c>
      <c r="P4" s="20">
        <v>724</v>
      </c>
      <c r="Q4" s="64">
        <f t="shared" ref="Q4:Q12" si="8">P4/1.2</f>
        <v>603.33333333333337</v>
      </c>
      <c r="R4" s="65">
        <v>6600000</v>
      </c>
      <c r="S4" s="43"/>
    </row>
    <row r="5" spans="1:50" s="20" customFormat="1" x14ac:dyDescent="0.25">
      <c r="A5" s="21">
        <f t="shared" si="0"/>
        <v>0</v>
      </c>
      <c r="B5" s="21">
        <f t="shared" si="1"/>
        <v>575</v>
      </c>
      <c r="C5" s="21">
        <f t="shared" ref="C5:C19" si="9">B5*1.2</f>
        <v>690</v>
      </c>
      <c r="D5" s="21">
        <f t="shared" si="2"/>
        <v>828</v>
      </c>
      <c r="E5" s="22">
        <f t="shared" si="3"/>
        <v>5500000</v>
      </c>
      <c r="F5" s="21">
        <f t="shared" si="4"/>
        <v>9565</v>
      </c>
      <c r="G5" s="21">
        <f t="shared" si="5"/>
        <v>7971</v>
      </c>
      <c r="H5" s="21">
        <f t="shared" si="6"/>
        <v>6643</v>
      </c>
      <c r="I5" s="23" t="e">
        <f>#REF!</f>
        <v>#REF!</v>
      </c>
      <c r="J5" s="21">
        <f t="shared" si="7"/>
        <v>0</v>
      </c>
      <c r="O5" s="20">
        <v>0</v>
      </c>
      <c r="P5" s="20">
        <v>690</v>
      </c>
      <c r="Q5" s="64">
        <f t="shared" si="8"/>
        <v>575</v>
      </c>
      <c r="R5" s="65">
        <v>5500000</v>
      </c>
      <c r="S5" s="43"/>
    </row>
    <row r="6" spans="1:50" s="20" customFormat="1" x14ac:dyDescent="0.25">
      <c r="A6" s="21">
        <f t="shared" si="0"/>
        <v>0</v>
      </c>
      <c r="B6" s="21">
        <f t="shared" si="1"/>
        <v>875</v>
      </c>
      <c r="C6" s="21">
        <f t="shared" si="9"/>
        <v>1050</v>
      </c>
      <c r="D6" s="21">
        <f t="shared" si="2"/>
        <v>1260</v>
      </c>
      <c r="E6" s="22">
        <f t="shared" si="3"/>
        <v>7500000</v>
      </c>
      <c r="F6" s="21">
        <f t="shared" si="4"/>
        <v>8571</v>
      </c>
      <c r="G6" s="21">
        <f t="shared" si="5"/>
        <v>7143</v>
      </c>
      <c r="H6" s="21">
        <f t="shared" si="6"/>
        <v>5952</v>
      </c>
      <c r="I6" s="23" t="e">
        <f>#REF!</f>
        <v>#REF!</v>
      </c>
      <c r="J6" s="21">
        <f t="shared" si="7"/>
        <v>0</v>
      </c>
      <c r="O6" s="20">
        <v>0</v>
      </c>
      <c r="P6" s="20">
        <v>1050</v>
      </c>
      <c r="Q6" s="64">
        <f t="shared" si="8"/>
        <v>875</v>
      </c>
      <c r="R6" s="65">
        <v>7500000</v>
      </c>
      <c r="S6" s="43"/>
    </row>
    <row r="7" spans="1:50" s="20" customFormat="1" ht="15.75" customHeight="1" x14ac:dyDescent="0.25">
      <c r="A7" s="21">
        <f t="shared" si="0"/>
        <v>0</v>
      </c>
      <c r="B7" s="21">
        <f>Q7</f>
        <v>438.33333333333337</v>
      </c>
      <c r="C7" s="21">
        <f t="shared" si="9"/>
        <v>526</v>
      </c>
      <c r="D7" s="21">
        <f t="shared" si="2"/>
        <v>631.19999999999993</v>
      </c>
      <c r="E7" s="22">
        <f>R7</f>
        <v>6800000</v>
      </c>
      <c r="F7" s="21">
        <f t="shared" si="4"/>
        <v>15513</v>
      </c>
      <c r="G7" s="21">
        <f t="shared" si="5"/>
        <v>12928</v>
      </c>
      <c r="H7" s="21">
        <f t="shared" si="6"/>
        <v>10773</v>
      </c>
      <c r="I7" s="23" t="e">
        <f>#REF!</f>
        <v>#REF!</v>
      </c>
      <c r="J7" s="21">
        <f t="shared" si="7"/>
        <v>0</v>
      </c>
      <c r="O7">
        <v>0</v>
      </c>
      <c r="P7">
        <v>526</v>
      </c>
      <c r="Q7" s="12">
        <f t="shared" si="8"/>
        <v>438.33333333333337</v>
      </c>
      <c r="R7" s="2">
        <v>6800000</v>
      </c>
      <c r="S7" s="43"/>
    </row>
    <row r="8" spans="1:50" s="20" customFormat="1" x14ac:dyDescent="0.25">
      <c r="A8" s="21">
        <f t="shared" si="0"/>
        <v>0</v>
      </c>
      <c r="B8" s="21">
        <f t="shared" si="1"/>
        <v>490</v>
      </c>
      <c r="C8" s="21">
        <f t="shared" si="9"/>
        <v>588</v>
      </c>
      <c r="D8" s="21">
        <f t="shared" si="2"/>
        <v>705.6</v>
      </c>
      <c r="E8" s="22">
        <f t="shared" si="3"/>
        <v>4490000</v>
      </c>
      <c r="F8" s="21">
        <f t="shared" si="4"/>
        <v>9163</v>
      </c>
      <c r="G8" s="21">
        <f t="shared" si="5"/>
        <v>7636</v>
      </c>
      <c r="H8" s="21">
        <f t="shared" si="6"/>
        <v>6363</v>
      </c>
      <c r="I8" s="23" t="e">
        <f>#REF!</f>
        <v>#REF!</v>
      </c>
      <c r="J8" s="21">
        <f t="shared" si="7"/>
        <v>0</v>
      </c>
      <c r="O8">
        <v>0</v>
      </c>
      <c r="P8">
        <f t="shared" ref="P8:P9" si="10">O8/1.2</f>
        <v>0</v>
      </c>
      <c r="Q8" s="12">
        <v>490</v>
      </c>
      <c r="R8" s="2">
        <v>4490000</v>
      </c>
      <c r="S8" s="43"/>
    </row>
    <row r="9" spans="1:50" s="20" customFormat="1" x14ac:dyDescent="0.25">
      <c r="A9" s="21">
        <f t="shared" si="0"/>
        <v>0</v>
      </c>
      <c r="B9" s="21">
        <f t="shared" si="1"/>
        <v>0</v>
      </c>
      <c r="C9" s="21">
        <f t="shared" si="9"/>
        <v>0</v>
      </c>
      <c r="D9" s="21">
        <f t="shared" si="2"/>
        <v>0</v>
      </c>
      <c r="E9" s="22">
        <f t="shared" si="3"/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>
        <v>0</v>
      </c>
      <c r="P9">
        <f t="shared" si="10"/>
        <v>0</v>
      </c>
      <c r="Q9" s="12">
        <f t="shared" ref="Q8:Q9" si="11">P9/1.2</f>
        <v>0</v>
      </c>
      <c r="R9" s="2">
        <v>0</v>
      </c>
      <c r="S9" s="43"/>
    </row>
    <row r="10" spans="1:50" s="20" customFormat="1" x14ac:dyDescent="0.25">
      <c r="A10" s="21">
        <f t="shared" ref="A10:A12" si="12">N10</f>
        <v>0</v>
      </c>
      <c r="B10" s="21">
        <f t="shared" ref="B10:B12" si="13">Q10</f>
        <v>0</v>
      </c>
      <c r="C10" s="21">
        <f t="shared" ref="C10:C12" si="14">B10*1.2</f>
        <v>0</v>
      </c>
      <c r="D10" s="21">
        <f t="shared" ref="D10:D12" si="15">C10*1.2</f>
        <v>0</v>
      </c>
      <c r="E10" s="22">
        <f t="shared" ref="E10:E12" si="16">R10</f>
        <v>0</v>
      </c>
      <c r="F10" s="21" t="e">
        <f t="shared" ref="F10:F12" si="17">ROUND((E10/B10),0)</f>
        <v>#DIV/0!</v>
      </c>
      <c r="G10" s="21" t="e">
        <f t="shared" ref="G10:G12" si="18">ROUND((E10/C10),0)</f>
        <v>#DIV/0!</v>
      </c>
      <c r="H10" s="21" t="e">
        <f t="shared" ref="H10:H12" si="19">ROUND((E10/D10),0)</f>
        <v>#DIV/0!</v>
      </c>
      <c r="I10" s="23" t="e">
        <f>#REF!</f>
        <v>#REF!</v>
      </c>
      <c r="J10" s="21">
        <f t="shared" ref="J10:J12" si="20">S10</f>
        <v>0</v>
      </c>
      <c r="O10">
        <v>0</v>
      </c>
      <c r="P10">
        <f t="shared" ref="P4:P12" si="21">O10/1.2</f>
        <v>0</v>
      </c>
      <c r="Q10" s="12">
        <f t="shared" si="8"/>
        <v>0</v>
      </c>
      <c r="R10" s="2">
        <v>0</v>
      </c>
      <c r="S10" s="43"/>
    </row>
    <row r="11" spans="1:50" s="20" customFormat="1" x14ac:dyDescent="0.25">
      <c r="A11" s="21">
        <f t="shared" si="12"/>
        <v>0</v>
      </c>
      <c r="B11" s="21">
        <f t="shared" si="13"/>
        <v>0</v>
      </c>
      <c r="C11" s="21">
        <f t="shared" si="14"/>
        <v>0</v>
      </c>
      <c r="D11" s="21">
        <f t="shared" si="15"/>
        <v>0</v>
      </c>
      <c r="E11" s="22">
        <f t="shared" si="16"/>
        <v>0</v>
      </c>
      <c r="F11" s="21" t="e">
        <f t="shared" si="17"/>
        <v>#DIV/0!</v>
      </c>
      <c r="G11" s="21" t="e">
        <f t="shared" si="18"/>
        <v>#DIV/0!</v>
      </c>
      <c r="H11" s="21" t="e">
        <f t="shared" si="19"/>
        <v>#DIV/0!</v>
      </c>
      <c r="I11" s="23" t="e">
        <f>#REF!</f>
        <v>#REF!</v>
      </c>
      <c r="J11" s="21">
        <f t="shared" si="20"/>
        <v>0</v>
      </c>
      <c r="O11">
        <v>0</v>
      </c>
      <c r="P11">
        <f t="shared" si="21"/>
        <v>0</v>
      </c>
      <c r="Q11" s="12">
        <f t="shared" si="8"/>
        <v>0</v>
      </c>
      <c r="R11" s="2">
        <v>0</v>
      </c>
      <c r="S11" s="43"/>
    </row>
    <row r="12" spans="1:50" x14ac:dyDescent="0.25">
      <c r="A12" s="4">
        <f t="shared" si="12"/>
        <v>0</v>
      </c>
      <c r="B12" s="4">
        <f t="shared" si="13"/>
        <v>0</v>
      </c>
      <c r="C12" s="4">
        <f t="shared" si="14"/>
        <v>0</v>
      </c>
      <c r="D12" s="4">
        <f t="shared" si="15"/>
        <v>0</v>
      </c>
      <c r="E12" s="5">
        <f t="shared" si="16"/>
        <v>0</v>
      </c>
      <c r="F12" s="9" t="e">
        <f t="shared" si="17"/>
        <v>#DIV/0!</v>
      </c>
      <c r="G12" s="9" t="e">
        <f t="shared" si="18"/>
        <v>#DIV/0!</v>
      </c>
      <c r="H12" s="9" t="e">
        <f t="shared" si="19"/>
        <v>#DIV/0!</v>
      </c>
      <c r="I12" s="14" t="e">
        <f>#REF!</f>
        <v>#REF!</v>
      </c>
      <c r="J12" s="4">
        <f t="shared" si="20"/>
        <v>0</v>
      </c>
      <c r="O12">
        <v>0</v>
      </c>
      <c r="P12">
        <f t="shared" si="21"/>
        <v>0</v>
      </c>
      <c r="Q12" s="12">
        <f t="shared" si="8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2">O13/1.2</f>
        <v>0</v>
      </c>
      <c r="Q13" s="12">
        <f t="shared" ref="Q13" si="23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2"/>
        <v>0</v>
      </c>
      <c r="Q15" s="73" t="s">
        <v>13</v>
      </c>
      <c r="R15" s="73"/>
      <c r="S15" s="45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10" customFormat="1" ht="14.25" customHeight="1" x14ac:dyDescent="0.25">
      <c r="A16" s="67">
        <f t="shared" si="0"/>
        <v>0</v>
      </c>
      <c r="B16" s="67">
        <f t="shared" si="1"/>
        <v>541.16010000000006</v>
      </c>
      <c r="C16" s="67">
        <f t="shared" si="9"/>
        <v>649.39212000000009</v>
      </c>
      <c r="D16" s="67">
        <f t="shared" si="2"/>
        <v>779.27054400000009</v>
      </c>
      <c r="E16" s="68">
        <f t="shared" si="3"/>
        <v>6100000</v>
      </c>
      <c r="F16" s="67">
        <f t="shared" si="4"/>
        <v>11272</v>
      </c>
      <c r="G16" s="67">
        <f t="shared" si="5"/>
        <v>9393</v>
      </c>
      <c r="H16" s="67">
        <f t="shared" si="6"/>
        <v>7828</v>
      </c>
      <c r="I16" s="69" t="e">
        <f>#REF!</f>
        <v>#REF!</v>
      </c>
      <c r="J16" s="67">
        <f t="shared" si="7"/>
        <v>0</v>
      </c>
      <c r="O16" s="10">
        <v>0</v>
      </c>
      <c r="P16" s="10">
        <f>60.33*10.764</f>
        <v>649.39211999999998</v>
      </c>
      <c r="Q16" s="70">
        <f t="shared" ref="Q16:Q17" si="24">P16/1.2</f>
        <v>541.16010000000006</v>
      </c>
      <c r="R16" s="71">
        <v>6100000</v>
      </c>
      <c r="S16" s="72"/>
    </row>
    <row r="17" spans="1:23" s="10" customFormat="1" x14ac:dyDescent="0.25">
      <c r="A17" s="67">
        <f t="shared" si="0"/>
        <v>0</v>
      </c>
      <c r="B17" s="67">
        <f t="shared" si="1"/>
        <v>268.23887999999999</v>
      </c>
      <c r="C17" s="67">
        <f t="shared" si="9"/>
        <v>321.88665599999996</v>
      </c>
      <c r="D17" s="67">
        <f t="shared" si="2"/>
        <v>386.26398719999992</v>
      </c>
      <c r="E17" s="68">
        <f t="shared" si="3"/>
        <v>3000000</v>
      </c>
      <c r="F17" s="67">
        <f t="shared" si="4"/>
        <v>11184</v>
      </c>
      <c r="G17" s="67">
        <f t="shared" si="5"/>
        <v>9320</v>
      </c>
      <c r="H17" s="67">
        <f t="shared" si="6"/>
        <v>7767</v>
      </c>
      <c r="I17" s="69" t="e">
        <f>#REF!</f>
        <v>#REF!</v>
      </c>
      <c r="J17" s="67">
        <f t="shared" si="7"/>
        <v>0</v>
      </c>
      <c r="O17" s="10">
        <v>0</v>
      </c>
      <c r="P17" s="10">
        <f t="shared" si="22"/>
        <v>0</v>
      </c>
      <c r="Q17" s="70">
        <f>24.92*10.764</f>
        <v>268.23887999999999</v>
      </c>
      <c r="R17" s="71">
        <v>3000000</v>
      </c>
      <c r="S17" s="72"/>
    </row>
    <row r="18" spans="1:23" s="20" customFormat="1" x14ac:dyDescent="0.25">
      <c r="A18" s="21">
        <f t="shared" si="0"/>
        <v>0</v>
      </c>
      <c r="B18" s="21">
        <f t="shared" si="1"/>
        <v>637.44407999999999</v>
      </c>
      <c r="C18" s="21">
        <f t="shared" si="9"/>
        <v>764.93289599999991</v>
      </c>
      <c r="D18" s="21">
        <f t="shared" ref="D18:D19" si="25">C18*1.2</f>
        <v>917.91947519999985</v>
      </c>
      <c r="E18" s="22">
        <f t="shared" ref="E18:E19" si="26">R18</f>
        <v>6033500</v>
      </c>
      <c r="F18" s="21">
        <f t="shared" ref="F18:F19" si="27">ROUND((E18/B18),0)</f>
        <v>9465</v>
      </c>
      <c r="G18" s="21">
        <f t="shared" ref="G18:G19" si="28">ROUND((E18/C18),0)</f>
        <v>7888</v>
      </c>
      <c r="H18" s="21">
        <f t="shared" ref="H18:H19" si="29">ROUND((E18/D18),0)</f>
        <v>6573</v>
      </c>
      <c r="I18" s="23" t="e">
        <f>#REF!</f>
        <v>#REF!</v>
      </c>
      <c r="J18" s="21">
        <f t="shared" ref="J18:J19" si="30">S18</f>
        <v>0</v>
      </c>
      <c r="O18" s="20">
        <v>0</v>
      </c>
      <c r="P18" s="20">
        <f t="shared" ref="P17:P19" si="31">O18/1.2</f>
        <v>0</v>
      </c>
      <c r="Q18" s="64">
        <f>59.22*10.764</f>
        <v>637.44407999999999</v>
      </c>
      <c r="R18" s="65">
        <v>6033500</v>
      </c>
      <c r="S18" s="43"/>
    </row>
    <row r="19" spans="1:23" s="20" customFormat="1" x14ac:dyDescent="0.25">
      <c r="A19" s="21">
        <f t="shared" si="0"/>
        <v>0</v>
      </c>
      <c r="B19" s="21">
        <f t="shared" si="1"/>
        <v>647.45459999999991</v>
      </c>
      <c r="C19" s="21">
        <f t="shared" si="9"/>
        <v>776.94551999999987</v>
      </c>
      <c r="D19" s="21">
        <f t="shared" si="25"/>
        <v>932.33462399999985</v>
      </c>
      <c r="E19" s="22">
        <f t="shared" si="26"/>
        <v>7552000</v>
      </c>
      <c r="F19" s="21">
        <f t="shared" si="27"/>
        <v>11664</v>
      </c>
      <c r="G19" s="21">
        <f t="shared" si="28"/>
        <v>9720</v>
      </c>
      <c r="H19" s="21">
        <f t="shared" si="29"/>
        <v>8100</v>
      </c>
      <c r="I19" s="23" t="e">
        <f>#REF!</f>
        <v>#REF!</v>
      </c>
      <c r="J19" s="21">
        <f t="shared" si="30"/>
        <v>0</v>
      </c>
      <c r="O19">
        <v>0</v>
      </c>
      <c r="P19">
        <f t="shared" si="31"/>
        <v>0</v>
      </c>
      <c r="Q19" s="12">
        <f>60.15*10.764</f>
        <v>647.45459999999991</v>
      </c>
      <c r="R19" s="2">
        <v>7552000</v>
      </c>
      <c r="S19" s="43"/>
    </row>
    <row r="20" spans="1:23" x14ac:dyDescent="0.25">
      <c r="A20" s="4">
        <f t="shared" ref="A20" si="32">N20</f>
        <v>0</v>
      </c>
      <c r="B20" s="4">
        <f t="shared" ref="B20" si="33">Q20</f>
        <v>0</v>
      </c>
      <c r="C20" s="4">
        <f t="shared" ref="C20" si="34">B20*1.2</f>
        <v>0</v>
      </c>
      <c r="D20" s="4">
        <f t="shared" ref="D20" si="35">C20*1.2</f>
        <v>0</v>
      </c>
      <c r="E20" s="5">
        <f t="shared" ref="E20" si="36">R20</f>
        <v>0</v>
      </c>
      <c r="F20" s="9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14" t="e">
        <f>#REF!</f>
        <v>#REF!</v>
      </c>
      <c r="J20" s="4">
        <f t="shared" ref="J20" si="40">S20</f>
        <v>0</v>
      </c>
      <c r="O20">
        <v>0</v>
      </c>
      <c r="P20">
        <f t="shared" si="22"/>
        <v>0</v>
      </c>
      <c r="Q20" s="12">
        <f t="shared" ref="Q20" si="41">P20/1.2</f>
        <v>0</v>
      </c>
      <c r="R20" s="2">
        <v>0</v>
      </c>
    </row>
    <row r="21" spans="1:23" x14ac:dyDescent="0.25">
      <c r="Q21" s="14"/>
      <c r="R21" s="4"/>
    </row>
    <row r="23" spans="1:23" ht="15.75" x14ac:dyDescent="0.25">
      <c r="P23" s="19"/>
      <c r="Q23" s="19" t="s">
        <v>37</v>
      </c>
      <c r="R23" s="19"/>
      <c r="S23" s="19"/>
      <c r="T23" s="19"/>
      <c r="U23" s="19"/>
      <c r="V23" s="19"/>
    </row>
    <row r="24" spans="1:23" ht="15.75" x14ac:dyDescent="0.25">
      <c r="N24" s="19"/>
      <c r="O24" s="19"/>
      <c r="P24" s="19"/>
      <c r="Q24" s="19" t="s">
        <v>36</v>
      </c>
      <c r="R24" s="19"/>
      <c r="S24" s="44"/>
    </row>
    <row r="25" spans="1:23" ht="15.75" x14ac:dyDescent="0.25">
      <c r="N25" s="19"/>
      <c r="O25" s="19"/>
      <c r="P25" s="19"/>
      <c r="Q25" s="19" t="s">
        <v>38</v>
      </c>
      <c r="R25" s="19"/>
      <c r="S25" s="44"/>
    </row>
    <row r="26" spans="1:23" ht="15.75" thickBot="1" x14ac:dyDescent="0.3"/>
    <row r="27" spans="1:23" x14ac:dyDescent="0.25">
      <c r="Q27" s="27"/>
      <c r="R27" s="28"/>
      <c r="S27" s="29"/>
      <c r="T27" s="30"/>
      <c r="U27" s="31"/>
    </row>
    <row r="28" spans="1:23" x14ac:dyDescent="0.25">
      <c r="Q28" s="32" t="s">
        <v>15</v>
      </c>
      <c r="R28" s="24"/>
      <c r="S28" s="46">
        <v>11200</v>
      </c>
      <c r="T28" s="25" t="s">
        <v>33</v>
      </c>
      <c r="U28" s="33"/>
      <c r="W28" s="63"/>
    </row>
    <row r="29" spans="1:23" ht="35.25" customHeight="1" x14ac:dyDescent="0.25">
      <c r="Q29" s="34" t="s">
        <v>16</v>
      </c>
      <c r="R29" s="24"/>
      <c r="S29" s="46">
        <v>2800</v>
      </c>
      <c r="T29" s="26"/>
      <c r="U29" s="33"/>
    </row>
    <row r="30" spans="1:23" x14ac:dyDescent="0.25">
      <c r="Q30" s="32" t="s">
        <v>17</v>
      </c>
      <c r="R30" s="24"/>
      <c r="S30" s="46">
        <f>S28-S29</f>
        <v>8400</v>
      </c>
      <c r="T30" s="26"/>
      <c r="U30" s="33"/>
    </row>
    <row r="31" spans="1:23" x14ac:dyDescent="0.25">
      <c r="Q31" s="32" t="s">
        <v>18</v>
      </c>
      <c r="R31" s="24"/>
      <c r="S31" s="46">
        <f>S29</f>
        <v>2800</v>
      </c>
      <c r="T31" s="26"/>
      <c r="U31" s="33"/>
    </row>
    <row r="32" spans="1:23" x14ac:dyDescent="0.25">
      <c r="F32" s="66"/>
      <c r="Q32" s="32" t="s">
        <v>19</v>
      </c>
      <c r="R32" s="47"/>
      <c r="S32" s="6">
        <v>0</v>
      </c>
      <c r="T32" s="48">
        <v>2023</v>
      </c>
      <c r="U32" s="33"/>
    </row>
    <row r="33" spans="6:23" x14ac:dyDescent="0.25">
      <c r="Q33" s="32" t="s">
        <v>20</v>
      </c>
      <c r="R33" s="47"/>
      <c r="S33" s="6">
        <f>S34-S32</f>
        <v>60</v>
      </c>
      <c r="T33" s="49">
        <v>2023</v>
      </c>
      <c r="U33" s="33"/>
    </row>
    <row r="34" spans="6:23" x14ac:dyDescent="0.25">
      <c r="F34" s="66"/>
      <c r="Q34" s="32" t="s">
        <v>21</v>
      </c>
      <c r="R34" s="47"/>
      <c r="S34" s="6">
        <v>60</v>
      </c>
      <c r="T34" s="49"/>
      <c r="U34" s="33"/>
    </row>
    <row r="35" spans="6:23" ht="30" x14ac:dyDescent="0.25">
      <c r="Q35" s="34" t="s">
        <v>35</v>
      </c>
      <c r="R35" s="47"/>
      <c r="S35" s="6">
        <f>90*S32/S34</f>
        <v>0</v>
      </c>
      <c r="T35" s="49"/>
      <c r="U35" s="33"/>
    </row>
    <row r="36" spans="6:23" ht="21" customHeight="1" x14ac:dyDescent="0.25">
      <c r="Q36" s="32"/>
      <c r="R36" s="50"/>
      <c r="S36" s="51">
        <f>S35%</f>
        <v>0</v>
      </c>
      <c r="T36" s="52"/>
      <c r="U36" s="33"/>
    </row>
    <row r="37" spans="6:23" x14ac:dyDescent="0.25">
      <c r="Q37" s="32" t="s">
        <v>22</v>
      </c>
      <c r="R37" s="24"/>
      <c r="S37" s="46">
        <f>S31*S36</f>
        <v>0</v>
      </c>
      <c r="T37" s="26"/>
      <c r="U37" s="33"/>
    </row>
    <row r="38" spans="6:23" x14ac:dyDescent="0.25">
      <c r="Q38" s="32" t="s">
        <v>23</v>
      </c>
      <c r="R38" s="24"/>
      <c r="S38" s="46">
        <f>S31-S37</f>
        <v>2800</v>
      </c>
      <c r="T38" s="26"/>
      <c r="U38" s="33"/>
    </row>
    <row r="39" spans="6:23" x14ac:dyDescent="0.25">
      <c r="Q39" s="32" t="s">
        <v>17</v>
      </c>
      <c r="R39" s="24"/>
      <c r="S39" s="46">
        <f>S30</f>
        <v>8400</v>
      </c>
      <c r="T39" s="26"/>
      <c r="U39" s="33"/>
    </row>
    <row r="40" spans="6:23" x14ac:dyDescent="0.25">
      <c r="Q40" s="32"/>
      <c r="R40" s="24"/>
      <c r="S40" s="46"/>
      <c r="T40" s="26"/>
      <c r="U40" s="33"/>
    </row>
    <row r="41" spans="6:23" x14ac:dyDescent="0.25">
      <c r="Q41" s="32" t="s">
        <v>24</v>
      </c>
      <c r="R41" s="40"/>
      <c r="S41" s="53">
        <f>S39+S38</f>
        <v>11200</v>
      </c>
      <c r="T41" s="26"/>
      <c r="U41" s="33"/>
    </row>
    <row r="42" spans="6:23" ht="15.75" thickBot="1" x14ac:dyDescent="0.3">
      <c r="Q42" s="32"/>
      <c r="R42" s="47"/>
      <c r="S42" s="6"/>
      <c r="T42" s="49"/>
      <c r="U42" s="33"/>
    </row>
    <row r="43" spans="6:23" ht="21" customHeight="1" x14ac:dyDescent="0.25">
      <c r="Q43" s="54" t="s">
        <v>34</v>
      </c>
      <c r="R43" s="42"/>
      <c r="S43" s="42">
        <f>45.77*10.764</f>
        <v>492.66827999999998</v>
      </c>
      <c r="T43" s="55"/>
      <c r="U43" s="31"/>
    </row>
    <row r="44" spans="6:23" x14ac:dyDescent="0.25">
      <c r="Q44" s="32" t="s">
        <v>25</v>
      </c>
      <c r="R44" s="6"/>
      <c r="S44" s="56">
        <f>S41*S43+T47</f>
        <v>5517884.7359999996</v>
      </c>
      <c r="T44" s="49"/>
      <c r="U44" s="33"/>
    </row>
    <row r="45" spans="6:23" x14ac:dyDescent="0.25">
      <c r="Q45" s="32" t="s">
        <v>31</v>
      </c>
      <c r="R45" s="6"/>
      <c r="S45" s="56"/>
      <c r="T45" s="49"/>
      <c r="U45" s="33"/>
    </row>
    <row r="46" spans="6:23" x14ac:dyDescent="0.25">
      <c r="Q46" s="36" t="s">
        <v>32</v>
      </c>
      <c r="R46" s="6"/>
      <c r="S46" s="56">
        <f>S44+S45</f>
        <v>5517884.7359999996</v>
      </c>
      <c r="T46" s="49"/>
      <c r="U46" s="41"/>
      <c r="W46" s="63"/>
    </row>
    <row r="47" spans="6:23" x14ac:dyDescent="0.25">
      <c r="Q47" s="32" t="s">
        <v>26</v>
      </c>
      <c r="S47" s="57">
        <f>S46*0.9</f>
        <v>4966096.2623999994</v>
      </c>
      <c r="T47" s="49"/>
      <c r="U47" s="33"/>
      <c r="W47" s="63"/>
    </row>
    <row r="48" spans="6:23" x14ac:dyDescent="0.25">
      <c r="Q48" s="32" t="s">
        <v>27</v>
      </c>
      <c r="S48" s="57">
        <f>S46*0.8</f>
        <v>4414307.7888000002</v>
      </c>
      <c r="T48" s="58"/>
      <c r="U48" s="33"/>
    </row>
    <row r="49" spans="17:21" x14ac:dyDescent="0.25">
      <c r="Q49" s="32"/>
      <c r="S49" s="59"/>
      <c r="T49" s="49"/>
      <c r="U49" s="33"/>
    </row>
    <row r="50" spans="17:21" ht="15.75" thickBot="1" x14ac:dyDescent="0.3">
      <c r="Q50" s="32" t="s">
        <v>28</v>
      </c>
      <c r="S50" s="57">
        <f>S29*S43</f>
        <v>1379471.1839999999</v>
      </c>
      <c r="T50" s="58"/>
      <c r="U50" s="33"/>
    </row>
    <row r="51" spans="17:21" x14ac:dyDescent="0.25">
      <c r="Q51" s="27" t="s">
        <v>29</v>
      </c>
      <c r="R51" s="28"/>
      <c r="S51" s="60"/>
      <c r="T51" s="29"/>
      <c r="U51" s="31"/>
    </row>
    <row r="52" spans="17:21" x14ac:dyDescent="0.25">
      <c r="Q52" s="35" t="s">
        <v>30</v>
      </c>
      <c r="R52" s="61"/>
      <c r="S52" s="57">
        <f>S44*0.03/12</f>
        <v>13794.711839999998</v>
      </c>
      <c r="T52" s="58"/>
      <c r="U52" s="33"/>
    </row>
    <row r="53" spans="17:21" ht="15.75" thickBot="1" x14ac:dyDescent="0.3">
      <c r="Q53" s="37"/>
      <c r="R53" s="38"/>
      <c r="S53" s="62"/>
      <c r="T53" s="38"/>
      <c r="U53" s="39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7:U44"/>
  <sheetViews>
    <sheetView zoomScaleNormal="100" workbookViewId="0">
      <selection activeCell="U29" sqref="U29"/>
    </sheetView>
  </sheetViews>
  <sheetFormatPr defaultRowHeight="15" x14ac:dyDescent="0.25"/>
  <sheetData>
    <row r="27" spans="21:21" x14ac:dyDescent="0.25">
      <c r="U27">
        <f>6600000/724</f>
        <v>9116.022099447513</v>
      </c>
    </row>
    <row r="28" spans="21:21" x14ac:dyDescent="0.25">
      <c r="U28">
        <f>U27*1.2</f>
        <v>10939.226519337015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Z23" sqref="Z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19" sqref="V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T23" sqref="T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AD29" sqref="AD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3" zoomScale="80" zoomScaleNormal="80" workbookViewId="0">
      <selection activeCell="AL36" sqref="AL3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A33" sqref="AA3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2023-11-04T09:56:25Z</dcterms:modified>
</cp:coreProperties>
</file>