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D:\TZCBL\Fort\Welspun House\"/>
    </mc:Choice>
  </mc:AlternateContent>
  <xr:revisionPtr revIDLastSave="0" documentId="13_ncr:1_{A81CD8E0-4FCB-4D87-9FF2-D516B0C2BF89}" xr6:coauthVersionLast="47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  <sheet name="Sheet11" sheetId="26" r:id="rId15"/>
    <sheet name="Sheet12" sheetId="27" r:id="rId16"/>
    <sheet name="Sheet13" sheetId="28" r:id="rId17"/>
    <sheet name="Sheet14" sheetId="29" r:id="rId1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7" i="4" l="1"/>
  <c r="P8" i="4"/>
  <c r="C4" i="25" l="1"/>
  <c r="C5" i="25" s="1"/>
  <c r="P6" i="4"/>
  <c r="Q6" i="4" s="1"/>
  <c r="B6" i="4" s="1"/>
  <c r="C6" i="4" s="1"/>
  <c r="Q5" i="4"/>
  <c r="P2" i="4"/>
  <c r="Q2" i="4"/>
  <c r="B2" i="4" s="1"/>
  <c r="C2" i="4" s="1"/>
  <c r="P3" i="4"/>
  <c r="B3" i="4" s="1"/>
  <c r="C3" i="4" s="1"/>
  <c r="D3" i="4" s="1"/>
  <c r="P4" i="4"/>
  <c r="P7" i="4"/>
  <c r="B7" i="4" s="1"/>
  <c r="C7" i="4" s="1"/>
  <c r="D7" i="4" s="1"/>
  <c r="Q8" i="4"/>
  <c r="P9" i="4"/>
  <c r="B9" i="4" s="1"/>
  <c r="C9" i="4" s="1"/>
  <c r="D9" i="4" s="1"/>
  <c r="P10" i="4"/>
  <c r="B10" i="4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B14" i="4" s="1"/>
  <c r="C14" i="4" s="1"/>
  <c r="J14" i="4"/>
  <c r="I14" i="4"/>
  <c r="Q13" i="4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B11" i="4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E13" i="4"/>
  <c r="E12" i="4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F14" i="4" l="1"/>
  <c r="H12" i="4"/>
  <c r="H4" i="4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H14" i="4" s="1"/>
  <c r="G14" i="4"/>
  <c r="F4" i="4"/>
  <c r="H6" i="4"/>
  <c r="F8" i="4"/>
  <c r="G9" i="4"/>
  <c r="F12" i="4"/>
  <c r="G13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8" i="25" l="1"/>
  <c r="C9" i="25" s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<sst xmlns="http://schemas.openxmlformats.org/spreadsheetml/2006/main" count="136" uniqueCount="94">
  <si>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</si>
  <si>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</si>
  <si>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</si>
  <si>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</si>
  <si>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</si>
  <si>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</si>
  <si>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</si>
  <si>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</si>
  <si>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</si>
  <si>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</si>
  <si>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</si>
  <si>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</si>
  <si>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</si>
  <si>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</si>
  <si>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</si>
  <si>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</si>
  <si>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</si>
  <si>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</si>
  <si>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</si>
  <si>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</si>
  <si>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</si>
  <si>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</si>
  <si>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</si>
  <si>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</si>
  <si>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</si>
  <si>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</si>
  <si>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</si>
  <si>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</si>
  <si>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</si>
  <si>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</si>
  <si>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</si>
  <si>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</si>
  <si>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</si>
  <si>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</si>
  <si>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</si>
  <si>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</si>
  <si>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</si>
  <si>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</si>
  <si>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</si>
  <si>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</si>
  <si>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</si>
  <si>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</si>
  <si>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</si>
  <si>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</si>
  <si>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</si>
  <si>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</si>
  <si>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</si>
  <si>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</si>
  <si>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</si>
  <si>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</si>
  <si>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</si>
  <si>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</si>
  <si>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</si>
  <si>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</si>
  <si>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</si>
  <si>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</si>
  <si>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</si>
  <si>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</si>
  <si>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</si>
  <si>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</si>
  <si>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</si>
  <si>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</si>
  <si>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</si>
  <si>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</si>
  <si>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</si>
  <si>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</si>
  <si>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</si>
  <si>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</si>
  <si>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</si>
  <si>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</si>
  <si>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</si>
  <si>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</si>
  <si>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</si>
  <si>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</si>
  <si>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</si>
  <si>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</si>
  <si>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</si>
  <si>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BUA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</si>
  <si>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</si>
  <si>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</si>
  <si>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</si>
  <si>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</si>
  <si>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</si>
  <si>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</si>
  <si>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</si>
  <si>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IGR-23.03.23</t>
  </si>
  <si>
    <t>IGR-03.08.23</t>
  </si>
  <si>
    <t>IGR-28.02.23</t>
  </si>
  <si>
    <t>IGR-13.09.23</t>
  </si>
  <si>
    <t>IGR-16.11.22</t>
  </si>
  <si>
    <t>IGR-28.04.22</t>
  </si>
  <si>
    <t>IGR-29.03.22</t>
  </si>
  <si>
    <t>Sale Cert</t>
  </si>
  <si>
    <t>Discussed with umang sir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</si>
</sst>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" fillId="2" borderId="0" xfId="0" applyFont="1" applyFill="1"/>
    <xf numFmtId="4" fontId="0" fillId="2" borderId="0" xfId="0" applyNumberFormat="1" applyFill="1"/>
    <xf numFmtId="0" fontId="10" fillId="0" borderId="9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428625</xdr:colOff>
      <xdr:row>0</xdr:row>
      <xdr:rowOff>0</xdr:rowOff>
    </xdr:from>
    <xdr:to>
      <xdr:col>19</xdr:col>
      <xdr:colOff>439358</xdr:colOff>
      <xdr:row>33</xdr:row>
      <xdr:rowOff>20010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FF12600-DC39-093F-024A-4AB818DDE4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00800" y="0"/>
          <a:ext cx="8659433" cy="68780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D0397F9-2D4F-B55C-FC1F-67189CBF75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6E56D96-A17C-79B2-7850-109DE8FB36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A2C6B8-25E0-4D37-A130-F4D6D75047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D40CE55-7570-C6B2-1126-9EBEBDC45D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6FDC001-41B6-E31A-96B3-3D71257C49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7B46E55-DEEC-847D-8A17-F8656D6465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C8C9F36-4C01-7B61-876F-306345CCD8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CA36F086-DD39-D368-2D0B-22916303BB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154804</xdr:colOff>
      <xdr:row>45</xdr:row>
      <xdr:rowOff>115512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CB6CC27-E25E-C181-F8F1-1FC26CC734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223604" cy="8688012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392536</xdr:colOff>
      <xdr:row>46</xdr:row>
      <xdr:rowOff>106013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3BF5412-18D3-430E-FC37-654D6FAE1B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13336" cy="886901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420860</xdr:colOff>
      <xdr:row>44</xdr:row>
      <xdr:rowOff>144065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C2C7AD7-2390-F7A6-BF13-2272DC5273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612860" cy="852606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354686</xdr:colOff>
      <xdr:row>46</xdr:row>
      <xdr:rowOff>106013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7B5001F-38AD-A3BD-DF4E-F343221688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04286" cy="886901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592249</xdr:colOff>
      <xdr:row>47</xdr:row>
      <xdr:rowOff>20302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0BFBC6B-E89C-69B7-19BF-35C1FE8F92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174649" cy="89738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9" sqref="E9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78</v>
      </c>
      <c r="C3" s="57">
        <v>374860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84</v>
      </c>
      <c r="C4" s="57">
        <f>C3*0%</f>
        <v>0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79</v>
      </c>
      <c r="C5" s="62">
        <f>C3+C4</f>
        <v>374860</v>
      </c>
      <c r="D5" s="63" t="s">
        <v>62</v>
      </c>
      <c r="E5" s="64">
        <f>C5/10.764</f>
        <v>34825.343738387222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80</v>
      </c>
      <c r="C6" s="57">
        <v>126110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81</v>
      </c>
      <c r="C7" s="57">
        <f>C5-C6</f>
        <v>248750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82</v>
      </c>
      <c r="C8" s="57">
        <f>C7*D13%</f>
        <v>186562.5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83</v>
      </c>
      <c r="C9" s="62">
        <f>C6+C8</f>
        <v>312672.5</v>
      </c>
      <c r="D9" s="63" t="s">
        <v>62</v>
      </c>
      <c r="E9" s="64">
        <f>C9/10.764</f>
        <v>29047.984020810109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2023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1998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25</v>
      </c>
      <c r="D13" s="70">
        <f>D12-C13</f>
        <v>75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F33" sqref="F33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9"/>
      <c r="L1" s="79"/>
      <c r="M1" s="79"/>
      <c r="N1" s="79"/>
      <c r="O1" s="79"/>
      <c r="P1" s="79"/>
      <c r="Q1" s="79"/>
      <c r="R1" s="79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C8" sqref="C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14100</v>
      </c>
      <c r="D3" s="24" t="s">
        <v>76</v>
      </c>
      <c r="E3" s="6" t="s">
        <v>77</v>
      </c>
      <c r="F3" s="19"/>
    </row>
    <row r="4" spans="1:6" ht="30" x14ac:dyDescent="0.25">
      <c r="A4" s="23" t="s">
        <v>14</v>
      </c>
      <c r="B4" s="20"/>
      <c r="C4" s="21">
        <v>2700</v>
      </c>
      <c r="D4" s="24"/>
      <c r="F4" s="19"/>
    </row>
    <row r="5" spans="1:6" x14ac:dyDescent="0.25">
      <c r="A5" s="16" t="s">
        <v>15</v>
      </c>
      <c r="B5" s="20"/>
      <c r="C5" s="21">
        <f>C3-C4</f>
        <v>11400</v>
      </c>
      <c r="D5" s="24"/>
      <c r="F5" s="19"/>
    </row>
    <row r="6" spans="1:6" x14ac:dyDescent="0.25">
      <c r="A6" s="16" t="s">
        <v>16</v>
      </c>
      <c r="B6" s="20"/>
      <c r="C6" s="21">
        <f>C4</f>
        <v>2700</v>
      </c>
      <c r="D6" s="24"/>
      <c r="F6" s="19"/>
    </row>
    <row r="7" spans="1:6" x14ac:dyDescent="0.25">
      <c r="A7" s="16" t="s">
        <v>17</v>
      </c>
      <c r="B7" s="25"/>
      <c r="C7" s="26">
        <f>D7-D8</f>
        <v>25</v>
      </c>
      <c r="D7" s="26">
        <v>2023</v>
      </c>
      <c r="F7" s="19"/>
    </row>
    <row r="8" spans="1:6" x14ac:dyDescent="0.25">
      <c r="A8" s="16" t="s">
        <v>18</v>
      </c>
      <c r="B8" s="25"/>
      <c r="C8" s="26">
        <f>C9-C7</f>
        <v>35</v>
      </c>
      <c r="D8" s="26">
        <v>1998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37.5</v>
      </c>
      <c r="D10" s="26"/>
      <c r="F10" s="19"/>
    </row>
    <row r="11" spans="1:6" x14ac:dyDescent="0.25">
      <c r="A11" s="16"/>
      <c r="B11" s="27"/>
      <c r="C11" s="28">
        <f>C10%</f>
        <v>0.375</v>
      </c>
      <c r="D11" s="28"/>
      <c r="F11" s="19"/>
    </row>
    <row r="12" spans="1:6" x14ac:dyDescent="0.25">
      <c r="A12" s="16" t="s">
        <v>21</v>
      </c>
      <c r="B12" s="20"/>
      <c r="C12" s="21">
        <f>C6*C11</f>
        <v>1012.5</v>
      </c>
      <c r="D12" s="24"/>
      <c r="F12" s="19"/>
    </row>
    <row r="13" spans="1:6" x14ac:dyDescent="0.25">
      <c r="A13" s="16" t="s">
        <v>22</v>
      </c>
      <c r="B13" s="20"/>
      <c r="C13" s="21">
        <f>C6-C12</f>
        <v>1687.5</v>
      </c>
      <c r="D13" s="24"/>
      <c r="F13" s="19"/>
    </row>
    <row r="14" spans="1:6" x14ac:dyDescent="0.25">
      <c r="A14" s="16" t="s">
        <v>15</v>
      </c>
      <c r="B14" s="20"/>
      <c r="C14" s="21">
        <f>C5</f>
        <v>11400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13087.5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BUA</v>
      </c>
      <c r="B18" s="7"/>
      <c r="C18" s="31">
        <v>0</v>
      </c>
      <c r="D18" s="26"/>
      <c r="F18" s="19"/>
    </row>
    <row r="19" spans="1:6" x14ac:dyDescent="0.25">
      <c r="A19" s="16" t="s">
        <v>74</v>
      </c>
      <c r="B19" s="6"/>
      <c r="C19" s="32">
        <f>C18*C16</f>
        <v>0</v>
      </c>
      <c r="D19" s="33"/>
      <c r="E19" s="70"/>
      <c r="F19" s="34"/>
    </row>
    <row r="20" spans="1:6" x14ac:dyDescent="0.25">
      <c r="A20" s="16" t="s">
        <v>24</v>
      </c>
      <c r="C20" s="35">
        <f>C19*90%</f>
        <v>0</v>
      </c>
      <c r="D20" s="32"/>
      <c r="F20" s="19"/>
    </row>
    <row r="21" spans="1:6" x14ac:dyDescent="0.25">
      <c r="A21" s="16" t="s">
        <v>25</v>
      </c>
      <c r="C21" s="35">
        <f>C19*80%</f>
        <v>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0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40"/>
  <sheetViews>
    <sheetView tabSelected="1" workbookViewId="0">
      <selection activeCell="F24" sqref="F24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4.42578125" bestFit="1" customWidth="1"/>
    <col min="19" max="19" width="13.85546875" customWidth="1"/>
    <col min="20" max="20" width="6" customWidth="1"/>
    <col min="21" max="21" width="6.28515625" customWidth="1"/>
  </cols>
  <sheetData>
    <row r="1" spans="1:22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22" x14ac:dyDescent="0.25">
      <c r="A2" s="4">
        <v>1</v>
      </c>
      <c r="B2" s="4">
        <f t="shared" ref="B2:B16" si="0">Q2</f>
        <v>1083.3068999999998</v>
      </c>
      <c r="C2" s="4">
        <f t="shared" ref="C2:C16" si="1">B2*1.2</f>
        <v>1299.9682799999998</v>
      </c>
      <c r="D2" s="4">
        <f t="shared" ref="D2:D16" si="2">C2*1.2</f>
        <v>1559.9619359999997</v>
      </c>
      <c r="E2" s="5">
        <f t="shared" ref="E2:E16" si="3">R2</f>
        <v>32900000</v>
      </c>
      <c r="F2" s="77">
        <f t="shared" ref="F2:F15" si="4">ROUND((E2/B2),0)</f>
        <v>30370</v>
      </c>
      <c r="G2" s="77">
        <f t="shared" ref="G2:G15" si="5">ROUND((E2/C2),0)</f>
        <v>25308</v>
      </c>
      <c r="H2" s="77">
        <f t="shared" ref="H2:H15" si="6">ROUND((E2/D2),0)</f>
        <v>21090</v>
      </c>
      <c r="I2" s="77">
        <f t="shared" ref="I2:I15" si="7">T2</f>
        <v>0</v>
      </c>
      <c r="J2" s="77">
        <f t="shared" ref="J2:J15" si="8">U2</f>
        <v>0</v>
      </c>
      <c r="K2" s="7"/>
      <c r="L2" s="7"/>
      <c r="M2" s="7"/>
      <c r="N2" s="7"/>
      <c r="O2" s="7">
        <v>0</v>
      </c>
      <c r="P2" s="7">
        <f>120.77*10.764</f>
        <v>1299.9682799999998</v>
      </c>
      <c r="Q2" s="7">
        <f t="shared" ref="Q2:Q8" si="9">P2/1.2</f>
        <v>1083.3068999999998</v>
      </c>
      <c r="R2" s="78">
        <v>32900000</v>
      </c>
      <c r="S2" s="78" t="s">
        <v>85</v>
      </c>
    </row>
    <row r="3" spans="1:22" x14ac:dyDescent="0.25">
      <c r="A3" s="4">
        <v>2</v>
      </c>
      <c r="B3" s="4">
        <f t="shared" si="0"/>
        <v>722</v>
      </c>
      <c r="C3" s="4">
        <f t="shared" si="1"/>
        <v>866.4</v>
      </c>
      <c r="D3" s="4">
        <f t="shared" si="2"/>
        <v>1039.6799999999998</v>
      </c>
      <c r="E3" s="5">
        <f t="shared" si="3"/>
        <v>25100000</v>
      </c>
      <c r="F3" s="77">
        <f t="shared" si="4"/>
        <v>34765</v>
      </c>
      <c r="G3" s="77">
        <f t="shared" si="5"/>
        <v>28970</v>
      </c>
      <c r="H3" s="77">
        <f t="shared" si="6"/>
        <v>24142</v>
      </c>
      <c r="I3" s="77">
        <f t="shared" si="7"/>
        <v>0</v>
      </c>
      <c r="J3" s="77">
        <f t="shared" si="8"/>
        <v>0</v>
      </c>
      <c r="K3" s="7"/>
      <c r="L3" s="7"/>
      <c r="M3" s="7"/>
      <c r="N3" s="7"/>
      <c r="O3" s="7">
        <v>0</v>
      </c>
      <c r="P3" s="7">
        <f t="shared" ref="P3:P10" si="10">O3/1.2</f>
        <v>0</v>
      </c>
      <c r="Q3" s="7">
        <v>722</v>
      </c>
      <c r="R3" s="78">
        <v>25100000</v>
      </c>
      <c r="S3" s="78" t="s">
        <v>86</v>
      </c>
    </row>
    <row r="4" spans="1:22" x14ac:dyDescent="0.25">
      <c r="A4" s="4">
        <v>3</v>
      </c>
      <c r="B4" s="4">
        <f t="shared" si="0"/>
        <v>722</v>
      </c>
      <c r="C4" s="4">
        <f t="shared" si="1"/>
        <v>866.4</v>
      </c>
      <c r="D4" s="4">
        <f t="shared" si="2"/>
        <v>1039.6799999999998</v>
      </c>
      <c r="E4" s="5">
        <f t="shared" si="3"/>
        <v>25100000</v>
      </c>
      <c r="F4" s="4">
        <f t="shared" si="4"/>
        <v>34765</v>
      </c>
      <c r="G4" s="4">
        <f t="shared" si="5"/>
        <v>28970</v>
      </c>
      <c r="H4" s="4">
        <f t="shared" si="6"/>
        <v>24142</v>
      </c>
      <c r="I4" s="4">
        <f t="shared" si="7"/>
        <v>0</v>
      </c>
      <c r="J4" s="4">
        <f t="shared" si="8"/>
        <v>0</v>
      </c>
      <c r="O4">
        <v>0</v>
      </c>
      <c r="P4">
        <f t="shared" si="10"/>
        <v>0</v>
      </c>
      <c r="Q4">
        <v>722</v>
      </c>
      <c r="R4" s="2">
        <v>25100000</v>
      </c>
      <c r="S4" s="2" t="s">
        <v>86</v>
      </c>
    </row>
    <row r="5" spans="1:22" x14ac:dyDescent="0.25">
      <c r="A5" s="4">
        <v>4</v>
      </c>
      <c r="B5" s="4">
        <f t="shared" si="0"/>
        <v>776.66666666666674</v>
      </c>
      <c r="C5" s="4">
        <f t="shared" si="1"/>
        <v>932</v>
      </c>
      <c r="D5" s="4">
        <f t="shared" si="2"/>
        <v>1118.3999999999999</v>
      </c>
      <c r="E5" s="5">
        <f t="shared" si="3"/>
        <v>30760000</v>
      </c>
      <c r="F5" s="4">
        <f t="shared" si="4"/>
        <v>39605</v>
      </c>
      <c r="G5" s="4">
        <f t="shared" si="5"/>
        <v>33004</v>
      </c>
      <c r="H5" s="4">
        <f t="shared" si="6"/>
        <v>27504</v>
      </c>
      <c r="I5" s="4">
        <f t="shared" si="7"/>
        <v>0</v>
      </c>
      <c r="J5" s="4">
        <f t="shared" si="8"/>
        <v>0</v>
      </c>
      <c r="O5">
        <v>0</v>
      </c>
      <c r="P5">
        <v>932</v>
      </c>
      <c r="Q5">
        <f t="shared" si="9"/>
        <v>776.66666666666674</v>
      </c>
      <c r="R5" s="2">
        <v>30760000</v>
      </c>
      <c r="S5" s="2" t="s">
        <v>87</v>
      </c>
    </row>
    <row r="6" spans="1:22" x14ac:dyDescent="0.25">
      <c r="A6" s="4">
        <v>5</v>
      </c>
      <c r="B6" s="4">
        <f t="shared" si="0"/>
        <v>2407.5479999999998</v>
      </c>
      <c r="C6" s="4">
        <f t="shared" si="1"/>
        <v>2889.0575999999996</v>
      </c>
      <c r="D6" s="4">
        <f t="shared" si="2"/>
        <v>3466.8691199999994</v>
      </c>
      <c r="E6" s="5">
        <f t="shared" si="3"/>
        <v>65000000</v>
      </c>
      <c r="F6" s="4">
        <f t="shared" si="4"/>
        <v>26998</v>
      </c>
      <c r="G6" s="4">
        <f t="shared" si="5"/>
        <v>22499</v>
      </c>
      <c r="H6" s="4">
        <f t="shared" si="6"/>
        <v>18749</v>
      </c>
      <c r="I6" s="4">
        <f t="shared" si="7"/>
        <v>0</v>
      </c>
      <c r="J6" s="4">
        <f t="shared" si="8"/>
        <v>0</v>
      </c>
      <c r="O6">
        <v>0</v>
      </c>
      <c r="P6">
        <f>268.4*10.764</f>
        <v>2889.0575999999996</v>
      </c>
      <c r="Q6">
        <f t="shared" si="9"/>
        <v>2407.5479999999998</v>
      </c>
      <c r="R6" s="2">
        <v>65000000</v>
      </c>
      <c r="S6" s="2" t="s">
        <v>88</v>
      </c>
    </row>
    <row r="7" spans="1:22" x14ac:dyDescent="0.25">
      <c r="A7" s="4">
        <v>6</v>
      </c>
      <c r="B7" s="4">
        <f t="shared" si="0"/>
        <v>8403.77772</v>
      </c>
      <c r="C7" s="4">
        <f t="shared" si="1"/>
        <v>10084.533264</v>
      </c>
      <c r="D7" s="4">
        <f t="shared" si="2"/>
        <v>12101.4399168</v>
      </c>
      <c r="E7" s="5">
        <f t="shared" si="3"/>
        <v>175000000</v>
      </c>
      <c r="F7" s="4">
        <f t="shared" si="4"/>
        <v>20824</v>
      </c>
      <c r="G7" s="4">
        <f t="shared" si="5"/>
        <v>17353</v>
      </c>
      <c r="H7" s="4">
        <f t="shared" si="6"/>
        <v>14461</v>
      </c>
      <c r="I7" s="4">
        <f t="shared" si="7"/>
        <v>0</v>
      </c>
      <c r="J7" s="4">
        <f t="shared" si="8"/>
        <v>0</v>
      </c>
      <c r="O7">
        <v>0</v>
      </c>
      <c r="P7">
        <f t="shared" si="10"/>
        <v>0</v>
      </c>
      <c r="Q7">
        <f>780.73*10.764</f>
        <v>8403.77772</v>
      </c>
      <c r="R7" s="2">
        <v>175000000</v>
      </c>
      <c r="S7" s="2" t="s">
        <v>89</v>
      </c>
      <c r="V7" t="s">
        <v>92</v>
      </c>
    </row>
    <row r="8" spans="1:22" x14ac:dyDescent="0.25">
      <c r="A8" s="4">
        <v>7</v>
      </c>
      <c r="B8" s="4">
        <f t="shared" si="0"/>
        <v>953.69039999999984</v>
      </c>
      <c r="C8" s="4">
        <f t="shared" si="1"/>
        <v>1144.4284799999998</v>
      </c>
      <c r="D8" s="4">
        <f t="shared" si="2"/>
        <v>1373.3141759999996</v>
      </c>
      <c r="E8" s="5">
        <f t="shared" si="3"/>
        <v>65000000</v>
      </c>
      <c r="F8" s="4">
        <f t="shared" si="4"/>
        <v>68156</v>
      </c>
      <c r="G8" s="4">
        <f t="shared" si="5"/>
        <v>56797</v>
      </c>
      <c r="H8" s="4">
        <f t="shared" si="6"/>
        <v>47331</v>
      </c>
      <c r="I8" s="4">
        <f t="shared" si="7"/>
        <v>0</v>
      </c>
      <c r="J8" s="4">
        <f t="shared" si="8"/>
        <v>0</v>
      </c>
      <c r="O8">
        <v>0</v>
      </c>
      <c r="P8">
        <f>106.32*10.764</f>
        <v>1144.4284799999998</v>
      </c>
      <c r="Q8">
        <f t="shared" si="9"/>
        <v>953.69039999999984</v>
      </c>
      <c r="R8" s="2">
        <v>65000000</v>
      </c>
      <c r="S8" s="2" t="s">
        <v>90</v>
      </c>
    </row>
    <row r="9" spans="1:22" x14ac:dyDescent="0.25">
      <c r="A9" s="4">
        <v>8</v>
      </c>
      <c r="B9" s="4">
        <f t="shared" si="0"/>
        <v>670</v>
      </c>
      <c r="C9" s="4">
        <f t="shared" si="1"/>
        <v>804</v>
      </c>
      <c r="D9" s="4">
        <f t="shared" si="2"/>
        <v>964.8</v>
      </c>
      <c r="E9" s="5">
        <f t="shared" si="3"/>
        <v>26000000</v>
      </c>
      <c r="F9" s="4">
        <f t="shared" si="4"/>
        <v>38806</v>
      </c>
      <c r="G9" s="4">
        <f t="shared" si="5"/>
        <v>32338</v>
      </c>
      <c r="H9" s="4">
        <f t="shared" si="6"/>
        <v>26949</v>
      </c>
      <c r="I9" s="4">
        <f t="shared" si="7"/>
        <v>0</v>
      </c>
      <c r="J9" s="4">
        <f t="shared" si="8"/>
        <v>0</v>
      </c>
      <c r="O9">
        <v>0</v>
      </c>
      <c r="P9">
        <f t="shared" si="10"/>
        <v>0</v>
      </c>
      <c r="Q9">
        <v>670</v>
      </c>
      <c r="R9" s="2">
        <v>26000000</v>
      </c>
      <c r="S9" s="2" t="s">
        <v>91</v>
      </c>
    </row>
    <row r="10" spans="1:22" x14ac:dyDescent="0.25">
      <c r="A10" s="4">
        <v>9</v>
      </c>
      <c r="B10" s="4">
        <f t="shared" si="0"/>
        <v>2250</v>
      </c>
      <c r="C10" s="4">
        <f t="shared" si="1"/>
        <v>2700</v>
      </c>
      <c r="D10" s="4">
        <f t="shared" si="2"/>
        <v>3240</v>
      </c>
      <c r="E10" s="5">
        <f t="shared" si="3"/>
        <v>90000000</v>
      </c>
      <c r="F10" s="77">
        <f t="shared" si="4"/>
        <v>40000</v>
      </c>
      <c r="G10" s="77">
        <f t="shared" si="5"/>
        <v>33333</v>
      </c>
      <c r="H10" s="77">
        <f t="shared" si="6"/>
        <v>27778</v>
      </c>
      <c r="I10" s="77">
        <f t="shared" si="7"/>
        <v>0</v>
      </c>
      <c r="J10" s="77">
        <f t="shared" si="8"/>
        <v>0</v>
      </c>
      <c r="K10" s="7"/>
      <c r="L10" s="7"/>
      <c r="M10" s="7"/>
      <c r="N10" s="7"/>
      <c r="O10" s="7">
        <v>0</v>
      </c>
      <c r="P10" s="7">
        <f t="shared" si="10"/>
        <v>0</v>
      </c>
      <c r="Q10" s="7">
        <v>2250</v>
      </c>
      <c r="R10" s="78">
        <v>90000000</v>
      </c>
      <c r="S10" s="2"/>
    </row>
    <row r="11" spans="1:22" x14ac:dyDescent="0.25">
      <c r="A11" s="4">
        <v>10</v>
      </c>
      <c r="B11" s="4">
        <f t="shared" si="0"/>
        <v>1450</v>
      </c>
      <c r="C11" s="4">
        <f t="shared" si="1"/>
        <v>1740</v>
      </c>
      <c r="D11" s="4">
        <f t="shared" si="2"/>
        <v>2088</v>
      </c>
      <c r="E11" s="5">
        <f t="shared" si="3"/>
        <v>50000000</v>
      </c>
      <c r="F11" s="77">
        <f t="shared" si="4"/>
        <v>34483</v>
      </c>
      <c r="G11" s="77">
        <f t="shared" si="5"/>
        <v>28736</v>
      </c>
      <c r="H11" s="77">
        <f t="shared" si="6"/>
        <v>23946</v>
      </c>
      <c r="I11" s="77">
        <f t="shared" si="7"/>
        <v>0</v>
      </c>
      <c r="J11" s="77">
        <f t="shared" si="8"/>
        <v>0</v>
      </c>
      <c r="K11" s="7"/>
      <c r="L11" s="7"/>
      <c r="M11" s="7"/>
      <c r="N11" s="7"/>
      <c r="O11" s="7">
        <v>0</v>
      </c>
      <c r="P11" s="7">
        <f t="shared" ref="P11:P15" si="11">O11/1.2</f>
        <v>0</v>
      </c>
      <c r="Q11" s="7">
        <v>1450</v>
      </c>
      <c r="R11" s="78">
        <v>50000000</v>
      </c>
      <c r="S11" s="2"/>
    </row>
    <row r="12" spans="1:22" x14ac:dyDescent="0.25">
      <c r="A12" s="4">
        <v>11</v>
      </c>
      <c r="B12" s="4">
        <f t="shared" si="0"/>
        <v>1736.1111111111113</v>
      </c>
      <c r="C12" s="4">
        <f t="shared" si="1"/>
        <v>2083.3333333333335</v>
      </c>
      <c r="D12" s="4">
        <f t="shared" si="2"/>
        <v>2500</v>
      </c>
      <c r="E12" s="5">
        <f t="shared" si="3"/>
        <v>50000000</v>
      </c>
      <c r="F12" s="4">
        <f t="shared" si="4"/>
        <v>28800</v>
      </c>
      <c r="G12" s="4">
        <f t="shared" si="5"/>
        <v>24000</v>
      </c>
      <c r="H12" s="4">
        <f t="shared" si="6"/>
        <v>20000</v>
      </c>
      <c r="I12" s="4">
        <f t="shared" si="7"/>
        <v>0</v>
      </c>
      <c r="J12" s="4">
        <f t="shared" si="8"/>
        <v>0</v>
      </c>
      <c r="O12">
        <v>2500</v>
      </c>
      <c r="P12">
        <f t="shared" si="11"/>
        <v>2083.3333333333335</v>
      </c>
      <c r="Q12">
        <f t="shared" ref="Q12:Q15" si="12">P12/1.2</f>
        <v>1736.1111111111113</v>
      </c>
      <c r="R12" s="2">
        <v>50000000</v>
      </c>
      <c r="S12" s="2"/>
    </row>
    <row r="13" spans="1:22" x14ac:dyDescent="0.25">
      <c r="A13" s="4">
        <v>12</v>
      </c>
      <c r="B13" s="4">
        <f t="shared" si="0"/>
        <v>2075</v>
      </c>
      <c r="C13" s="4">
        <f t="shared" si="1"/>
        <v>2490</v>
      </c>
      <c r="D13" s="4">
        <f t="shared" si="2"/>
        <v>2988</v>
      </c>
      <c r="E13" s="5">
        <f t="shared" si="3"/>
        <v>80000000</v>
      </c>
      <c r="F13" s="77">
        <f t="shared" si="4"/>
        <v>38554</v>
      </c>
      <c r="G13" s="77">
        <f t="shared" si="5"/>
        <v>32129</v>
      </c>
      <c r="H13" s="77">
        <f t="shared" si="6"/>
        <v>26774</v>
      </c>
      <c r="I13" s="77">
        <f t="shared" si="7"/>
        <v>0</v>
      </c>
      <c r="J13" s="77">
        <f t="shared" si="8"/>
        <v>0</v>
      </c>
      <c r="K13" s="7"/>
      <c r="L13" s="7"/>
      <c r="M13" s="7"/>
      <c r="N13" s="7"/>
      <c r="O13" s="7">
        <v>0</v>
      </c>
      <c r="P13" s="7">
        <v>2490</v>
      </c>
      <c r="Q13" s="7">
        <f t="shared" si="12"/>
        <v>2075</v>
      </c>
      <c r="R13" s="78">
        <v>80000000</v>
      </c>
      <c r="S13" s="2"/>
    </row>
    <row r="14" spans="1:22" x14ac:dyDescent="0.25">
      <c r="A14" s="4">
        <v>13</v>
      </c>
      <c r="B14" s="4">
        <f t="shared" si="0"/>
        <v>2400</v>
      </c>
      <c r="C14" s="4">
        <f t="shared" si="1"/>
        <v>2880</v>
      </c>
      <c r="D14" s="4">
        <f t="shared" si="2"/>
        <v>3456</v>
      </c>
      <c r="E14" s="5">
        <f t="shared" si="3"/>
        <v>90000000</v>
      </c>
      <c r="F14" s="77">
        <f t="shared" si="4"/>
        <v>37500</v>
      </c>
      <c r="G14" s="77">
        <f t="shared" si="5"/>
        <v>31250</v>
      </c>
      <c r="H14" s="77">
        <f t="shared" si="6"/>
        <v>26042</v>
      </c>
      <c r="I14" s="77">
        <f t="shared" si="7"/>
        <v>0</v>
      </c>
      <c r="J14" s="77">
        <f t="shared" si="8"/>
        <v>0</v>
      </c>
      <c r="K14" s="7"/>
      <c r="L14" s="7"/>
      <c r="M14" s="7"/>
      <c r="N14" s="7"/>
      <c r="O14" s="7">
        <v>0</v>
      </c>
      <c r="P14" s="7">
        <f t="shared" si="11"/>
        <v>0</v>
      </c>
      <c r="Q14" s="7">
        <v>2400</v>
      </c>
      <c r="R14" s="78">
        <v>90000000</v>
      </c>
      <c r="S14" s="2"/>
    </row>
    <row r="15" spans="1:22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22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>
      <c r="F23" s="10" t="s">
        <v>93</v>
      </c>
    </row>
    <row r="24" spans="1:19" s="10" customFormat="1" x14ac:dyDescent="0.25">
      <c r="F24" s="73"/>
    </row>
    <row r="25" spans="1:19" s="10" customFormat="1" x14ac:dyDescent="0.25">
      <c r="F25" s="74"/>
    </row>
    <row r="26" spans="1:19" s="10" customFormat="1" x14ac:dyDescent="0.25">
      <c r="F26" s="74"/>
    </row>
    <row r="27" spans="1:19" s="10" customFormat="1" x14ac:dyDescent="0.25">
      <c r="F27" s="74"/>
    </row>
    <row r="28" spans="1:19" s="10" customFormat="1" x14ac:dyDescent="0.25">
      <c r="C28" s="72" t="s">
        <v>75</v>
      </c>
      <c r="D28" s="72"/>
      <c r="F28" s="57" t="s">
        <v>71</v>
      </c>
      <c r="G28" s="57">
        <v>0</v>
      </c>
    </row>
    <row r="29" spans="1:19" s="10" customFormat="1" x14ac:dyDescent="0.25">
      <c r="C29" s="72" t="s">
        <v>1</v>
      </c>
      <c r="D29" s="72"/>
      <c r="F29" s="57" t="s">
        <v>72</v>
      </c>
      <c r="G29" s="57"/>
      <c r="H29" s="10" t="e">
        <f>G29/G28</f>
        <v>#DIV/0!</v>
      </c>
    </row>
    <row r="30" spans="1:19" s="10" customFormat="1" x14ac:dyDescent="0.25">
      <c r="F30" s="57" t="s">
        <v>73</v>
      </c>
      <c r="G30" s="57"/>
    </row>
    <row r="31" spans="1:19" s="10" customFormat="1" x14ac:dyDescent="0.25">
      <c r="C31" s="75"/>
      <c r="D31" s="75"/>
      <c r="F31" s="75" t="s">
        <v>74</v>
      </c>
      <c r="G31" s="75">
        <f>G29*G30</f>
        <v>0</v>
      </c>
      <c r="H31" s="10" t="e">
        <f>G31/D29</f>
        <v>#DIV/0!</v>
      </c>
    </row>
    <row r="32" spans="1:19" s="10" customFormat="1" x14ac:dyDescent="0.25">
      <c r="C32" s="75"/>
      <c r="D32" s="75"/>
      <c r="F32" s="75" t="s">
        <v>24</v>
      </c>
      <c r="G32" s="75">
        <f>G31*90%</f>
        <v>0</v>
      </c>
    </row>
    <row r="33" spans="3:7" s="10" customFormat="1" x14ac:dyDescent="0.25">
      <c r="C33" s="75"/>
      <c r="D33" s="75"/>
      <c r="F33" s="75" t="s">
        <v>25</v>
      </c>
      <c r="G33" s="75">
        <f>G31*80%</f>
        <v>0</v>
      </c>
    </row>
    <row r="34" spans="3:7" s="10" customFormat="1" x14ac:dyDescent="0.25">
      <c r="C34" s="75"/>
      <c r="D34" s="75"/>
    </row>
    <row r="35" spans="3:7" s="10" customFormat="1" x14ac:dyDescent="0.25">
      <c r="C35" s="75"/>
      <c r="D35" s="75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/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1ED7D1-CE92-415B-94D0-88A2103B0FF8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851138-0A60-4185-9848-EEAB395B4231}">
  <dimension ref="A1"/>
  <sheetViews>
    <sheetView topLeftCell="A16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1D589-4513-4BE9-BAD6-C1FDE5A44ED8}">
  <dimension ref="A1"/>
  <sheetViews>
    <sheetView topLeftCell="A19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6FBD44-313B-40FF-8777-42FBED93FE9C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114-PC</cp:lastModifiedBy>
  <cp:lastPrinted>2019-11-05T06:14:02Z</cp:lastPrinted>
  <dcterms:created xsi:type="dcterms:W3CDTF">2018-02-17T10:36:41Z</dcterms:created>
  <dcterms:modified xsi:type="dcterms:W3CDTF">2023-11-22T06:32:08Z</dcterms:modified>
</cp:coreProperties>
</file>