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IFB BKC\Richa Naresh Jain\16.11.2023\"/>
    </mc:Choice>
  </mc:AlternateContent>
  <xr:revisionPtr revIDLastSave="0" documentId="13_ncr:1_{11D46326-1BFB-4945-8B38-E5CF98CC7DA4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Q7" i="4"/>
  <c r="C25" i="23"/>
  <c r="D25" i="23"/>
  <c r="E20" i="23"/>
  <c r="E21" i="23"/>
  <c r="E19" i="23"/>
  <c r="D16" i="23"/>
  <c r="D19" i="23" s="1"/>
  <c r="D21" i="23" l="1"/>
  <c r="D20" i="23"/>
  <c r="D41" i="4"/>
  <c r="D43" i="4" s="1"/>
  <c r="D36" i="4"/>
  <c r="D35" i="4"/>
  <c r="D34" i="4"/>
  <c r="C5" i="25"/>
  <c r="P2" i="4"/>
  <c r="P3" i="4"/>
  <c r="B3" i="4" s="1"/>
  <c r="C3" i="4" s="1"/>
  <c r="D3" i="4" s="1"/>
  <c r="P4" i="4"/>
  <c r="Q5" i="4"/>
  <c r="P6" i="4"/>
  <c r="Q6" i="4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D42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<sst xmlns="http://schemas.openxmlformats.org/spreadsheetml/2006/main" count="142" uniqueCount="91">
  <si>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</si>
  <si>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</si>
  <si>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</si>
  <si>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</si>
  <si>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</si>
  <si>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</si>
  <si>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</si>
  <si>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</si>
  <si>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</si>
  <si>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</si>
  <si>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</si>
  <si>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</si>
  <si>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</si>
  <si>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</si>
  <si>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</si>
  <si>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</si>
  <si>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</si>
  <si>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</si>
  <si>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</si>
  <si>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</si>
  <si>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</si>
  <si>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</si>
  <si>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</si>
  <si>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</si>
  <si>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</si>
  <si>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</si>
  <si>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</si>
  <si>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</si>
  <si>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</si>
  <si>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</si>
  <si>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</si>
  <si>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</si>
  <si>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</si>
  <si>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</si>
  <si>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</si>
  <si>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</si>
  <si>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</si>
  <si>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</si>
  <si>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</si>
  <si>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</si>
  <si>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</si>
  <si>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</si>
  <si>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</si>
  <si>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</si>
  <si>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</si>
  <si>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</si>
  <si>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</si>
  <si>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</si>
  <si>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</si>
  <si>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</si>
  <si>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</si>
  <si>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</si>
  <si>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</si>
  <si>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</si>
  <si>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</si>
  <si>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</si>
  <si>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</si>
  <si>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</si>
  <si>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</si>
  <si>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</si>
  <si>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</si>
  <si>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</si>
  <si>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</si>
  <si>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</si>
  <si>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</si>
  <si>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</si>
  <si>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</si>
  <si>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</si>
  <si>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</si>
  <si>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</si>
  <si>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</si>
  <si>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</si>
  <si>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</si>
  <si>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</si>
  <si>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</si>
  <si>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</si>
  <si>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</si>
  <si>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</si>
  <si>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</si>
  <si>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</si>
  <si>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</si>
  <si>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</si>
  <si>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</si>
  <si>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</si>
  <si>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</si>
  <si>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- 2003</t>
  </si>
  <si>
    <t>RATE</t>
  </si>
  <si>
    <t>Our Report - 28.02.23 - 601</t>
  </si>
  <si>
    <t>Flat No.</t>
  </si>
  <si>
    <t>Total Value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</si>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</sst>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43" fontId="6" fillId="0" borderId="9" xfId="1" applyFont="1" applyFill="1" applyBorder="1"/>
    <xf numFmtId="43" fontId="7" fillId="0" borderId="9" xfId="1" applyFont="1" applyFill="1" applyBorder="1"/>
    <xf numFmtId="0" fontId="6" fillId="0" borderId="9" xfId="0" applyFont="1" applyBorder="1"/>
    <xf numFmtId="0" fontId="7" fillId="0" borderId="9" xfId="0" applyFont="1" applyBorder="1"/>
    <xf numFmtId="43" fontId="7" fillId="0" borderId="9" xfId="0" applyNumberFormat="1" applyFont="1" applyBorder="1"/>
    <xf numFmtId="43" fontId="2" fillId="0" borderId="9" xfId="0" applyNumberFormat="1" applyFont="1" applyBorder="1"/>
    <xf numFmtId="43" fontId="5" fillId="0" borderId="9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47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F21FBF-467E-A67C-8245-CA707BCC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A2B59-7114-BFE5-6AC8-28378B7D9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350DE-E8C3-7ADB-FF0A-B1EB7C926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478529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3E029-A72D-0507-61FB-E4504FB6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28129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30" sqref="H3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9" t="s">
        <v>78</v>
      </c>
      <c r="C3" s="50">
        <v>257590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39" t="s">
        <v>84</v>
      </c>
      <c r="C4" s="50">
        <f>C3*5%</f>
        <v>12879.5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 x14ac:dyDescent="0.25">
      <c r="B5" s="39" t="s">
        <v>79</v>
      </c>
      <c r="C5" s="55">
        <f>C3+C4</f>
        <v>270469.5</v>
      </c>
      <c r="D5" s="56" t="s">
        <v>62</v>
      </c>
      <c r="E5" s="57">
        <f>C5/10.764</f>
        <v>25127.229654403571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 x14ac:dyDescent="0.25">
      <c r="B6" s="39" t="s">
        <v>80</v>
      </c>
      <c r="C6" s="50">
        <v>140270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 x14ac:dyDescent="0.25">
      <c r="B7" s="39" t="s">
        <v>81</v>
      </c>
      <c r="C7" s="50">
        <f>C5-C6</f>
        <v>130199.5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 x14ac:dyDescent="0.25">
      <c r="B8" s="60" t="s">
        <v>82</v>
      </c>
      <c r="C8" s="50">
        <f>C7*D13%</f>
        <v>104159.6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 x14ac:dyDescent="0.25">
      <c r="B9" s="39" t="s">
        <v>83</v>
      </c>
      <c r="C9" s="55">
        <f>C6+C8</f>
        <v>244429.6</v>
      </c>
      <c r="D9" s="56" t="s">
        <v>62</v>
      </c>
      <c r="E9" s="57">
        <f>C9/10.764</f>
        <v>22708.063916759569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 x14ac:dyDescent="0.25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 x14ac:dyDescent="0.25">
      <c r="B11" s="45" t="s">
        <v>68</v>
      </c>
      <c r="C11" s="64">
        <f>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 x14ac:dyDescent="0.25">
      <c r="B12" s="45" t="s">
        <v>69</v>
      </c>
      <c r="C12" s="64">
        <f>Calculation!D8</f>
        <v>2003</v>
      </c>
      <c r="D12" s="63">
        <v>100</v>
      </c>
      <c r="H12" s="39" t="s">
        <v>58</v>
      </c>
      <c r="I12" s="54">
        <v>0.3</v>
      </c>
      <c r="J12" s="39"/>
      <c r="K12" s="39"/>
      <c r="L12" s="39"/>
    </row>
    <row r="13" spans="2:12" x14ac:dyDescent="0.25">
      <c r="B13" s="45" t="s">
        <v>70</v>
      </c>
      <c r="C13" s="64">
        <f>C11-C12</f>
        <v>20</v>
      </c>
      <c r="D13" s="63">
        <f>D12-C13</f>
        <v>80</v>
      </c>
    </row>
    <row r="15" spans="2:12" x14ac:dyDescent="0.25">
      <c r="B15" s="39" t="s">
        <v>59</v>
      </c>
      <c r="C15" s="50">
        <v>93700</v>
      </c>
      <c r="D15" s="39"/>
      <c r="E15" s="39"/>
      <c r="F15" s="39"/>
    </row>
    <row r="16" spans="2:12" x14ac:dyDescent="0.25">
      <c r="B16" s="39" t="s">
        <v>60</v>
      </c>
      <c r="C16" s="50">
        <f>C15*5%</f>
        <v>4685</v>
      </c>
      <c r="D16" s="39"/>
      <c r="E16" s="39"/>
      <c r="F16" s="39"/>
    </row>
    <row r="17" spans="2:6" x14ac:dyDescent="0.25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39" t="s">
        <v>65</v>
      </c>
      <c r="C18" s="50">
        <v>26620</v>
      </c>
      <c r="D18" s="39"/>
      <c r="E18" s="39"/>
      <c r="F18" s="39"/>
    </row>
    <row r="19" spans="2:6" x14ac:dyDescent="0.25">
      <c r="B19" s="39" t="s">
        <v>66</v>
      </c>
      <c r="C19" s="50">
        <f>C17-C18</f>
        <v>71765</v>
      </c>
      <c r="D19" s="39"/>
      <c r="E19" s="39"/>
      <c r="F19" s="39"/>
    </row>
    <row r="20" spans="2:6" ht="45" x14ac:dyDescent="0.25">
      <c r="B20" s="60" t="s">
        <v>67</v>
      </c>
      <c r="C20" s="50">
        <f>C18*80%</f>
        <v>21296</v>
      </c>
      <c r="D20" s="39"/>
      <c r="E20" s="39"/>
      <c r="F20" s="39"/>
    </row>
    <row r="21" spans="2:6" x14ac:dyDescent="0.25">
      <c r="B21" s="39" t="s">
        <v>64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D17" sqref="D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36">
        <v>19</v>
      </c>
      <c r="B2" s="36">
        <v>6</v>
      </c>
      <c r="C2" s="36">
        <v>10</v>
      </c>
      <c r="D2" s="36">
        <v>0</v>
      </c>
      <c r="E2" s="37">
        <f t="shared" ref="E2:I23" si="0">B2/12</f>
        <v>0.5</v>
      </c>
      <c r="F2" s="37">
        <f t="shared" ref="F2:F30" si="1">D2/12</f>
        <v>0</v>
      </c>
      <c r="G2" s="37">
        <f t="shared" ref="G2:G30" si="2">A2+E2</f>
        <v>19.5</v>
      </c>
      <c r="H2" s="37">
        <f t="shared" ref="H2:H30" si="3">C2+F2</f>
        <v>10</v>
      </c>
      <c r="I2" s="38">
        <f t="shared" ref="I2:I22" si="4">G2*H2</f>
        <v>195</v>
      </c>
      <c r="J2" s="38">
        <f>I2</f>
        <v>195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6">
        <v>7</v>
      </c>
      <c r="B3" s="36">
        <v>7</v>
      </c>
      <c r="C3" s="36">
        <v>9</v>
      </c>
      <c r="D3" s="36">
        <v>10</v>
      </c>
      <c r="E3" s="37">
        <f t="shared" si="0"/>
        <v>0.58333333333333337</v>
      </c>
      <c r="F3" s="37">
        <f t="shared" si="1"/>
        <v>0.83333333333333337</v>
      </c>
      <c r="G3" s="37">
        <f t="shared" si="2"/>
        <v>7.583333333333333</v>
      </c>
      <c r="H3" s="37">
        <f t="shared" si="3"/>
        <v>9.8333333333333339</v>
      </c>
      <c r="I3" s="38">
        <f t="shared" si="4"/>
        <v>74.569444444444443</v>
      </c>
      <c r="J3" s="38">
        <f>J2+I3</f>
        <v>269.56944444444446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6">
        <v>10</v>
      </c>
      <c r="B4" s="36">
        <v>0</v>
      </c>
      <c r="C4" s="36">
        <v>11</v>
      </c>
      <c r="D4" s="36">
        <v>3</v>
      </c>
      <c r="E4" s="37">
        <f t="shared" si="0"/>
        <v>0</v>
      </c>
      <c r="F4" s="37">
        <f t="shared" si="1"/>
        <v>0.25</v>
      </c>
      <c r="G4" s="37">
        <f t="shared" si="2"/>
        <v>10</v>
      </c>
      <c r="H4" s="37">
        <f t="shared" si="3"/>
        <v>11.25</v>
      </c>
      <c r="I4" s="38">
        <f t="shared" si="4"/>
        <v>112.5</v>
      </c>
      <c r="J4" s="38">
        <f t="shared" ref="J4:J30" si="5">J3+I4</f>
        <v>382.06944444444446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 x14ac:dyDescent="0.3">
      <c r="A5" s="36">
        <v>12</v>
      </c>
      <c r="B5" s="36">
        <v>3</v>
      </c>
      <c r="C5" s="36">
        <v>9</v>
      </c>
      <c r="D5" s="36">
        <v>7</v>
      </c>
      <c r="E5" s="37">
        <f t="shared" si="0"/>
        <v>0.25</v>
      </c>
      <c r="F5" s="37">
        <f t="shared" si="1"/>
        <v>0.58333333333333337</v>
      </c>
      <c r="G5" s="37">
        <f t="shared" si="2"/>
        <v>12.25</v>
      </c>
      <c r="H5" s="37">
        <f t="shared" si="3"/>
        <v>9.5833333333333339</v>
      </c>
      <c r="I5" s="38">
        <f t="shared" si="4"/>
        <v>117.39583333333334</v>
      </c>
      <c r="J5" s="38">
        <f t="shared" si="5"/>
        <v>499.46527777777783</v>
      </c>
      <c r="K5" s="39"/>
      <c r="L5" s="39"/>
      <c r="M5" s="39"/>
      <c r="N5" s="39">
        <f t="shared" ref="N5:N11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6">
        <v>7</v>
      </c>
      <c r="B6" s="36">
        <v>11</v>
      </c>
      <c r="C6" s="36">
        <v>8</v>
      </c>
      <c r="D6" s="36">
        <v>11</v>
      </c>
      <c r="E6" s="37">
        <f t="shared" si="0"/>
        <v>0.91666666666666663</v>
      </c>
      <c r="F6" s="37">
        <f t="shared" si="1"/>
        <v>0.91666666666666663</v>
      </c>
      <c r="G6" s="37">
        <f t="shared" si="2"/>
        <v>7.916666666666667</v>
      </c>
      <c r="H6" s="37">
        <f t="shared" si="3"/>
        <v>8.9166666666666661</v>
      </c>
      <c r="I6" s="38">
        <f t="shared" si="4"/>
        <v>70.590277777777771</v>
      </c>
      <c r="J6" s="38">
        <f t="shared" si="5"/>
        <v>570.05555555555566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 x14ac:dyDescent="0.3">
      <c r="A7" s="36">
        <v>2</v>
      </c>
      <c r="B7" s="36">
        <v>0</v>
      </c>
      <c r="C7" s="36">
        <v>5</v>
      </c>
      <c r="D7" s="36">
        <v>4</v>
      </c>
      <c r="E7" s="37">
        <f t="shared" si="0"/>
        <v>0</v>
      </c>
      <c r="F7" s="37">
        <f t="shared" si="1"/>
        <v>0.33333333333333331</v>
      </c>
      <c r="G7" s="37">
        <f t="shared" si="2"/>
        <v>2</v>
      </c>
      <c r="H7" s="37">
        <f t="shared" si="3"/>
        <v>5.333333333333333</v>
      </c>
      <c r="I7" s="38">
        <f t="shared" si="4"/>
        <v>10.666666666666666</v>
      </c>
      <c r="J7" s="38">
        <f t="shared" si="5"/>
        <v>580.72222222222229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 x14ac:dyDescent="0.3">
      <c r="A8" s="36">
        <v>2</v>
      </c>
      <c r="B8" s="36">
        <v>6</v>
      </c>
      <c r="C8" s="36">
        <v>5</v>
      </c>
      <c r="D8" s="36">
        <v>3</v>
      </c>
      <c r="E8" s="37">
        <f t="shared" si="0"/>
        <v>0.5</v>
      </c>
      <c r="F8" s="37">
        <f t="shared" si="1"/>
        <v>0.25</v>
      </c>
      <c r="G8" s="37">
        <f t="shared" si="2"/>
        <v>2.5</v>
      </c>
      <c r="H8" s="37">
        <f t="shared" si="3"/>
        <v>5.25</v>
      </c>
      <c r="I8" s="38">
        <f t="shared" si="4"/>
        <v>13.125</v>
      </c>
      <c r="J8" s="38">
        <f t="shared" si="5"/>
        <v>593.84722222222229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 x14ac:dyDescent="0.3">
      <c r="A9" s="36">
        <v>3</v>
      </c>
      <c r="B9" s="36">
        <v>10</v>
      </c>
      <c r="C9" s="36">
        <v>2</v>
      </c>
      <c r="D9" s="36">
        <v>1</v>
      </c>
      <c r="E9" s="37">
        <f t="shared" si="0"/>
        <v>0.83333333333333337</v>
      </c>
      <c r="F9" s="37">
        <f t="shared" si="1"/>
        <v>8.3333333333333329E-2</v>
      </c>
      <c r="G9" s="37">
        <f t="shared" si="2"/>
        <v>3.8333333333333335</v>
      </c>
      <c r="H9" s="37">
        <f t="shared" si="3"/>
        <v>2.0833333333333335</v>
      </c>
      <c r="I9" s="38">
        <f t="shared" si="4"/>
        <v>7.9861111111111116</v>
      </c>
      <c r="J9" s="38">
        <f t="shared" si="5"/>
        <v>601.83333333333337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 x14ac:dyDescent="0.3">
      <c r="A10" s="36">
        <v>9</v>
      </c>
      <c r="B10" s="36">
        <v>0</v>
      </c>
      <c r="C10" s="36">
        <v>4</v>
      </c>
      <c r="D10" s="36">
        <v>7</v>
      </c>
      <c r="E10" s="37">
        <f t="shared" si="0"/>
        <v>0</v>
      </c>
      <c r="F10" s="37">
        <f t="shared" si="1"/>
        <v>0.58333333333333337</v>
      </c>
      <c r="G10" s="37">
        <f t="shared" si="2"/>
        <v>9</v>
      </c>
      <c r="H10" s="37">
        <f t="shared" si="3"/>
        <v>4.583333333333333</v>
      </c>
      <c r="I10" s="38">
        <f t="shared" si="4"/>
        <v>41.25</v>
      </c>
      <c r="J10" s="38">
        <f t="shared" si="5"/>
        <v>643.08333333333337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 x14ac:dyDescent="0.3">
      <c r="A11" s="36">
        <v>6</v>
      </c>
      <c r="B11" s="36">
        <v>9</v>
      </c>
      <c r="C11" s="36">
        <v>4</v>
      </c>
      <c r="D11" s="36">
        <v>2</v>
      </c>
      <c r="E11" s="37">
        <f t="shared" si="0"/>
        <v>0.75</v>
      </c>
      <c r="F11" s="37">
        <f t="shared" si="1"/>
        <v>0.16666666666666666</v>
      </c>
      <c r="G11" s="37">
        <f t="shared" si="2"/>
        <v>6.75</v>
      </c>
      <c r="H11" s="37">
        <f t="shared" si="3"/>
        <v>4.166666666666667</v>
      </c>
      <c r="I11" s="38">
        <f t="shared" si="4"/>
        <v>28.125000000000004</v>
      </c>
      <c r="J11" s="38">
        <f t="shared" si="5"/>
        <v>671.20833333333337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 x14ac:dyDescent="0.3">
      <c r="A12" s="36">
        <v>7</v>
      </c>
      <c r="B12" s="36">
        <v>10</v>
      </c>
      <c r="C12" s="36">
        <v>4</v>
      </c>
      <c r="D12" s="36">
        <v>5</v>
      </c>
      <c r="E12" s="37">
        <f t="shared" si="0"/>
        <v>0.83333333333333337</v>
      </c>
      <c r="F12" s="37">
        <f t="shared" si="1"/>
        <v>0.41666666666666669</v>
      </c>
      <c r="G12" s="37">
        <f t="shared" si="2"/>
        <v>7.833333333333333</v>
      </c>
      <c r="H12" s="37">
        <f t="shared" si="3"/>
        <v>4.416666666666667</v>
      </c>
      <c r="I12" s="44">
        <f t="shared" si="4"/>
        <v>34.597222222222221</v>
      </c>
      <c r="J12" s="38">
        <f>J11+I12</f>
        <v>705.80555555555554</v>
      </c>
      <c r="K12" s="39"/>
      <c r="L12" s="39"/>
      <c r="M12" s="39"/>
      <c r="N12" s="45">
        <f>SUM(N5:N11)</f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 x14ac:dyDescent="0.3">
      <c r="A13" s="36">
        <v>6</v>
      </c>
      <c r="B13" s="36">
        <v>9</v>
      </c>
      <c r="C13" s="36">
        <v>4</v>
      </c>
      <c r="D13" s="36">
        <v>2</v>
      </c>
      <c r="E13" s="37">
        <f t="shared" si="0"/>
        <v>0.75</v>
      </c>
      <c r="F13" s="37">
        <f t="shared" si="1"/>
        <v>0.16666666666666666</v>
      </c>
      <c r="G13" s="37">
        <f t="shared" si="2"/>
        <v>6.75</v>
      </c>
      <c r="H13" s="37">
        <f t="shared" si="3"/>
        <v>4.166666666666667</v>
      </c>
      <c r="I13" s="38">
        <f t="shared" si="4"/>
        <v>28.125000000000004</v>
      </c>
      <c r="J13" s="38">
        <f t="shared" si="5"/>
        <v>733.93055555555554</v>
      </c>
      <c r="K13" s="39"/>
      <c r="L13" s="39"/>
      <c r="M13" s="39"/>
      <c r="N13" s="39"/>
      <c r="O13" s="39"/>
      <c r="P13" s="39"/>
      <c r="Q13" s="39"/>
      <c r="R13" s="40"/>
    </row>
    <row r="14" spans="1:23" ht="16.5" x14ac:dyDescent="0.3">
      <c r="A14" s="36">
        <v>8</v>
      </c>
      <c r="B14" s="36">
        <v>11</v>
      </c>
      <c r="C14" s="36">
        <v>4</v>
      </c>
      <c r="D14" s="36">
        <v>6</v>
      </c>
      <c r="E14" s="37">
        <f t="shared" si="0"/>
        <v>0.91666666666666663</v>
      </c>
      <c r="F14" s="37">
        <f t="shared" si="1"/>
        <v>0.5</v>
      </c>
      <c r="G14" s="37">
        <f t="shared" si="2"/>
        <v>8.9166666666666661</v>
      </c>
      <c r="H14" s="37">
        <f t="shared" si="3"/>
        <v>4.5</v>
      </c>
      <c r="I14" s="38">
        <f t="shared" si="4"/>
        <v>40.125</v>
      </c>
      <c r="J14" s="38">
        <f t="shared" si="5"/>
        <v>774.05555555555554</v>
      </c>
      <c r="K14" s="39"/>
      <c r="L14" s="39"/>
      <c r="M14" s="39"/>
      <c r="N14" s="45">
        <f>L14*M14</f>
        <v>0</v>
      </c>
      <c r="O14" s="39"/>
      <c r="P14" s="39"/>
      <c r="Q14" s="39"/>
      <c r="R14" s="40"/>
    </row>
    <row r="15" spans="1:23" ht="16.5" x14ac:dyDescent="0.3">
      <c r="A15" s="36">
        <v>3</v>
      </c>
      <c r="B15" s="36">
        <v>8</v>
      </c>
      <c r="C15" s="36">
        <v>8</v>
      </c>
      <c r="D15" s="36">
        <v>0</v>
      </c>
      <c r="E15" s="46">
        <f t="shared" si="0"/>
        <v>0.66666666666666663</v>
      </c>
      <c r="F15" s="46">
        <f t="shared" si="1"/>
        <v>0</v>
      </c>
      <c r="G15" s="46">
        <f t="shared" si="2"/>
        <v>3.6666666666666665</v>
      </c>
      <c r="H15" s="46">
        <f t="shared" si="3"/>
        <v>8</v>
      </c>
      <c r="I15" s="44">
        <f t="shared" si="4"/>
        <v>29.333333333333332</v>
      </c>
      <c r="J15" s="38">
        <f t="shared" si="5"/>
        <v>803.38888888888891</v>
      </c>
      <c r="K15" s="39"/>
      <c r="L15" s="39"/>
      <c r="M15" s="39"/>
      <c r="N15" s="39"/>
      <c r="O15" s="39"/>
      <c r="P15" s="39"/>
      <c r="Q15" s="39"/>
      <c r="R15" s="40"/>
    </row>
    <row r="16" spans="1:23" ht="16.5" x14ac:dyDescent="0.3">
      <c r="A16" s="36">
        <v>3</v>
      </c>
      <c r="B16" s="36">
        <v>8</v>
      </c>
      <c r="C16" s="36">
        <v>10</v>
      </c>
      <c r="D16" s="36">
        <v>8</v>
      </c>
      <c r="E16" s="37">
        <f>B16/12</f>
        <v>0.66666666666666663</v>
      </c>
      <c r="F16" s="37">
        <f>D16/12</f>
        <v>0.66666666666666663</v>
      </c>
      <c r="G16" s="37">
        <f>A16+E16</f>
        <v>3.6666666666666665</v>
      </c>
      <c r="H16" s="37">
        <f>C16+F16</f>
        <v>10.666666666666666</v>
      </c>
      <c r="I16" s="38">
        <f t="shared" si="4"/>
        <v>39.111111111111107</v>
      </c>
      <c r="J16" s="38">
        <f t="shared" si="5"/>
        <v>842.5</v>
      </c>
      <c r="K16" s="39"/>
      <c r="L16" s="39"/>
      <c r="M16" s="39"/>
      <c r="N16" s="40"/>
      <c r="O16" s="39"/>
      <c r="P16" s="39"/>
      <c r="Q16" s="39"/>
      <c r="R16" s="40"/>
    </row>
    <row r="17" spans="1:21" ht="16.5" x14ac:dyDescent="0.3">
      <c r="A17" s="36">
        <v>3</v>
      </c>
      <c r="B17" s="36">
        <v>8</v>
      </c>
      <c r="C17" s="36">
        <v>10</v>
      </c>
      <c r="D17" s="36">
        <v>0</v>
      </c>
      <c r="E17" s="37">
        <f>B17/12</f>
        <v>0.66666666666666663</v>
      </c>
      <c r="F17" s="37">
        <f>D17/12</f>
        <v>0</v>
      </c>
      <c r="G17" s="37">
        <f>A17+E17</f>
        <v>3.6666666666666665</v>
      </c>
      <c r="H17" s="37">
        <f>C17+F17</f>
        <v>10</v>
      </c>
      <c r="I17" s="38">
        <f t="shared" si="4"/>
        <v>36.666666666666664</v>
      </c>
      <c r="J17" s="38">
        <f t="shared" si="5"/>
        <v>879.16666666666663</v>
      </c>
      <c r="K17" s="39"/>
      <c r="L17" s="39"/>
      <c r="M17" s="39"/>
      <c r="N17" s="40"/>
      <c r="O17" s="39"/>
      <c r="P17" s="39"/>
      <c r="Q17" s="39"/>
      <c r="R17" s="40"/>
    </row>
    <row r="18" spans="1:21" ht="16.5" x14ac:dyDescent="0.3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879.16666666666663</v>
      </c>
      <c r="K18" s="39"/>
      <c r="L18" s="39"/>
      <c r="M18" s="39"/>
      <c r="N18" s="40"/>
      <c r="O18" s="39"/>
      <c r="P18" s="39"/>
      <c r="Q18" s="39"/>
      <c r="R18" s="40"/>
    </row>
    <row r="19" spans="1:21" ht="16.5" x14ac:dyDescent="0.3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879.16666666666663</v>
      </c>
      <c r="K19" s="39"/>
      <c r="L19" s="39"/>
      <c r="M19" s="39"/>
      <c r="N19" s="40"/>
      <c r="O19" s="39"/>
      <c r="P19" s="39"/>
      <c r="Q19" s="39"/>
      <c r="R19" s="40"/>
    </row>
    <row r="20" spans="1:21" ht="16.5" x14ac:dyDescent="0.3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879.16666666666663</v>
      </c>
      <c r="K20" s="39"/>
      <c r="L20" s="39"/>
      <c r="M20" s="39"/>
      <c r="N20" s="40"/>
      <c r="O20" s="39"/>
      <c r="P20" s="47"/>
      <c r="Q20" s="47"/>
      <c r="R20" s="40"/>
    </row>
    <row r="21" spans="1:21" ht="16.5" x14ac:dyDescent="0.3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879.16666666666663</v>
      </c>
      <c r="K21" s="39"/>
      <c r="L21" s="39"/>
      <c r="M21" s="39"/>
      <c r="N21" s="48"/>
      <c r="O21" s="39"/>
      <c r="P21" s="39"/>
      <c r="Q21" s="39"/>
      <c r="R21" s="40"/>
      <c r="S21" s="7"/>
      <c r="U21" s="2"/>
    </row>
    <row r="22" spans="1:21" ht="16.5" x14ac:dyDescent="0.3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879.16666666666663</v>
      </c>
      <c r="K22" s="39"/>
      <c r="L22" s="39"/>
      <c r="M22" s="39"/>
      <c r="N22" s="40"/>
      <c r="O22" s="39"/>
      <c r="P22" s="39"/>
      <c r="Q22" s="39"/>
      <c r="R22" s="40"/>
    </row>
    <row r="23" spans="1:21" ht="16.5" x14ac:dyDescent="0.3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879.16666666666663</v>
      </c>
      <c r="K23" s="39"/>
      <c r="L23" s="39"/>
      <c r="M23" s="39"/>
      <c r="N23" s="40"/>
      <c r="O23" s="39"/>
      <c r="P23" s="39"/>
      <c r="Q23" s="39"/>
      <c r="R23" s="40"/>
    </row>
    <row r="24" spans="1:21" ht="16.5" x14ac:dyDescent="0.3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879.16666666666663</v>
      </c>
      <c r="K24" s="39"/>
      <c r="L24" s="39"/>
      <c r="M24" s="49"/>
      <c r="N24" s="48"/>
      <c r="O24" s="45"/>
      <c r="P24" s="39"/>
      <c r="Q24" s="39"/>
      <c r="R24" s="45"/>
    </row>
    <row r="25" spans="1:21" ht="16.5" x14ac:dyDescent="0.3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879.16666666666663</v>
      </c>
      <c r="K25" s="39"/>
      <c r="L25" s="39"/>
      <c r="M25" s="49"/>
      <c r="N25" s="39"/>
      <c r="O25" s="39"/>
      <c r="P25" s="39"/>
      <c r="Q25" s="39"/>
      <c r="R25" s="39"/>
    </row>
    <row r="26" spans="1:21" ht="16.5" x14ac:dyDescent="0.3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879.16666666666663</v>
      </c>
      <c r="K26" s="39"/>
      <c r="L26" s="39"/>
      <c r="M26" s="49"/>
      <c r="N26" s="39"/>
      <c r="O26" s="39"/>
      <c r="P26" s="39"/>
      <c r="Q26" s="39"/>
      <c r="R26" s="39"/>
    </row>
    <row r="27" spans="1:21" ht="16.5" x14ac:dyDescent="0.3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879.16666666666663</v>
      </c>
      <c r="K27" s="39"/>
      <c r="L27" s="39"/>
      <c r="M27" s="39"/>
      <c r="N27" s="39"/>
      <c r="O27" s="39"/>
      <c r="P27" s="39"/>
      <c r="Q27" s="39"/>
      <c r="R27" s="39"/>
    </row>
    <row r="28" spans="1:21" ht="16.5" x14ac:dyDescent="0.3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879.16666666666663</v>
      </c>
      <c r="K28" s="39"/>
      <c r="L28" s="39"/>
      <c r="M28" s="39"/>
      <c r="N28" s="39"/>
      <c r="O28" s="39"/>
      <c r="P28" s="39"/>
      <c r="Q28" s="39"/>
      <c r="R28" s="39"/>
    </row>
    <row r="29" spans="1:21" ht="16.5" x14ac:dyDescent="0.3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879.16666666666663</v>
      </c>
      <c r="K29" s="39"/>
      <c r="L29" s="39"/>
      <c r="M29" s="39"/>
      <c r="N29" s="39"/>
      <c r="O29" s="39"/>
      <c r="P29" s="50"/>
      <c r="Q29" s="50"/>
      <c r="R29" s="39"/>
    </row>
    <row r="30" spans="1:21" ht="16.5" x14ac:dyDescent="0.3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879.16666666666663</v>
      </c>
      <c r="K30" s="39"/>
      <c r="L30" s="39"/>
      <c r="M30" s="39"/>
      <c r="N30" s="39"/>
      <c r="O30" s="39"/>
      <c r="P30" s="51"/>
      <c r="Q30" s="51"/>
      <c r="R30" s="39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topLeftCell="A16" workbookViewId="0">
      <selection activeCell="J34" sqref="J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  <col min="6" max="6" width="11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34500</v>
      </c>
      <c r="D3" s="22" t="s">
        <v>76</v>
      </c>
      <c r="E3" s="6" t="s">
        <v>77</v>
      </c>
      <c r="F3" s="18"/>
    </row>
    <row r="4" spans="1:6" ht="30" x14ac:dyDescent="0.25">
      <c r="A4" s="21" t="s">
        <v>14</v>
      </c>
      <c r="B4" s="19"/>
      <c r="C4" s="20">
        <v>2700</v>
      </c>
      <c r="D4" s="22"/>
      <c r="F4" s="18"/>
    </row>
    <row r="5" spans="1:6" x14ac:dyDescent="0.25">
      <c r="A5" s="15" t="s">
        <v>15</v>
      </c>
      <c r="B5" s="19"/>
      <c r="C5" s="20">
        <f>C3-C4</f>
        <v>31800</v>
      </c>
      <c r="D5" s="22"/>
      <c r="F5" s="18"/>
    </row>
    <row r="6" spans="1:6" x14ac:dyDescent="0.25">
      <c r="A6" s="15" t="s">
        <v>16</v>
      </c>
      <c r="B6" s="19"/>
      <c r="C6" s="20">
        <f>C4</f>
        <v>2700</v>
      </c>
      <c r="D6" s="22"/>
      <c r="F6" s="18"/>
    </row>
    <row r="7" spans="1:6" x14ac:dyDescent="0.25">
      <c r="A7" s="15" t="s">
        <v>17</v>
      </c>
      <c r="B7" s="23"/>
      <c r="C7" s="24">
        <f>D7-D8</f>
        <v>20</v>
      </c>
      <c r="D7" s="24">
        <v>2023</v>
      </c>
      <c r="F7" s="18"/>
    </row>
    <row r="8" spans="1:6" x14ac:dyDescent="0.25">
      <c r="A8" s="15" t="s">
        <v>18</v>
      </c>
      <c r="B8" s="23"/>
      <c r="C8" s="24">
        <f>C9-C7</f>
        <v>40</v>
      </c>
      <c r="D8" s="24">
        <v>2003</v>
      </c>
      <c r="F8" s="18"/>
    </row>
    <row r="9" spans="1:6" x14ac:dyDescent="0.25">
      <c r="A9" s="15" t="s">
        <v>19</v>
      </c>
      <c r="B9" s="23"/>
      <c r="C9" s="24">
        <v>60</v>
      </c>
      <c r="D9" s="24"/>
      <c r="F9" s="18"/>
    </row>
    <row r="10" spans="1:6" ht="30" x14ac:dyDescent="0.25">
      <c r="A10" s="21" t="s">
        <v>20</v>
      </c>
      <c r="B10" s="23"/>
      <c r="C10" s="24">
        <f>90*C7/C9</f>
        <v>30</v>
      </c>
      <c r="D10" s="24"/>
      <c r="F10" s="18"/>
    </row>
    <row r="11" spans="1:6" x14ac:dyDescent="0.25">
      <c r="A11" s="15"/>
      <c r="B11" s="25"/>
      <c r="C11" s="26">
        <f>C10%</f>
        <v>0.3</v>
      </c>
      <c r="D11" s="26"/>
      <c r="F11" s="18"/>
    </row>
    <row r="12" spans="1:6" x14ac:dyDescent="0.25">
      <c r="A12" s="15" t="s">
        <v>21</v>
      </c>
      <c r="B12" s="19"/>
      <c r="C12" s="20">
        <f>C6*C11</f>
        <v>810</v>
      </c>
      <c r="D12" s="22"/>
      <c r="F12" s="18"/>
    </row>
    <row r="13" spans="1:6" x14ac:dyDescent="0.25">
      <c r="A13" s="15" t="s">
        <v>22</v>
      </c>
      <c r="B13" s="19"/>
      <c r="C13" s="20">
        <f>C6-C12</f>
        <v>1890</v>
      </c>
      <c r="D13" s="22"/>
      <c r="F13" s="18"/>
    </row>
    <row r="14" spans="1:6" x14ac:dyDescent="0.25">
      <c r="A14" s="15" t="s">
        <v>15</v>
      </c>
      <c r="B14" s="19"/>
      <c r="C14" s="20">
        <f>C5</f>
        <v>31800</v>
      </c>
      <c r="D14" s="22"/>
      <c r="F14" s="18"/>
    </row>
    <row r="15" spans="1:6" x14ac:dyDescent="0.25">
      <c r="B15" s="19"/>
      <c r="C15" s="20"/>
      <c r="D15" s="22"/>
      <c r="F15" s="18"/>
    </row>
    <row r="16" spans="1:6" x14ac:dyDescent="0.25">
      <c r="A16" s="39" t="s">
        <v>23</v>
      </c>
      <c r="B16" s="69"/>
      <c r="C16" s="70">
        <f>C14+C13</f>
        <v>33690</v>
      </c>
      <c r="D16" s="70">
        <f>C16</f>
        <v>33690</v>
      </c>
      <c r="E16" s="39"/>
      <c r="F16" s="18"/>
    </row>
    <row r="17" spans="1:6" x14ac:dyDescent="0.25">
      <c r="A17" s="39" t="s">
        <v>88</v>
      </c>
      <c r="B17" s="71"/>
      <c r="C17" s="72">
        <v>601</v>
      </c>
      <c r="D17" s="72">
        <v>602</v>
      </c>
      <c r="E17" s="39"/>
      <c r="F17" s="18"/>
    </row>
    <row r="18" spans="1:6" x14ac:dyDescent="0.25">
      <c r="A18" s="45" t="str">
        <f>E3</f>
        <v>BUA</v>
      </c>
      <c r="B18" s="39"/>
      <c r="C18" s="72">
        <v>991</v>
      </c>
      <c r="D18" s="72">
        <v>547</v>
      </c>
      <c r="E18" s="45" t="s">
        <v>89</v>
      </c>
      <c r="F18" s="18"/>
    </row>
    <row r="19" spans="1:6" x14ac:dyDescent="0.25">
      <c r="A19" s="39" t="s">
        <v>74</v>
      </c>
      <c r="B19" s="45"/>
      <c r="C19" s="73">
        <f>C18*C16</f>
        <v>33386790</v>
      </c>
      <c r="D19" s="73">
        <f>D18*D16</f>
        <v>18428430</v>
      </c>
      <c r="E19" s="74">
        <f>C19+D19</f>
        <v>51815220</v>
      </c>
      <c r="F19" s="27"/>
    </row>
    <row r="20" spans="1:6" x14ac:dyDescent="0.25">
      <c r="A20" s="39" t="s">
        <v>24</v>
      </c>
      <c r="B20" s="39"/>
      <c r="C20" s="75">
        <f>C19*90%</f>
        <v>30048111</v>
      </c>
      <c r="D20" s="75">
        <f>D19*90%</f>
        <v>16585587</v>
      </c>
      <c r="E20" s="74">
        <f t="shared" ref="E20:E21" si="0">C20+D20</f>
        <v>46633698</v>
      </c>
      <c r="F20" s="18"/>
    </row>
    <row r="21" spans="1:6" x14ac:dyDescent="0.25">
      <c r="A21" s="39" t="s">
        <v>25</v>
      </c>
      <c r="B21" s="39"/>
      <c r="C21" s="75">
        <f>C19*80%</f>
        <v>26709432</v>
      </c>
      <c r="D21" s="75">
        <f>D19*80%</f>
        <v>14742744</v>
      </c>
      <c r="E21" s="74">
        <f t="shared" si="0"/>
        <v>41452176</v>
      </c>
      <c r="F21" s="18"/>
    </row>
    <row r="22" spans="1:6" x14ac:dyDescent="0.25">
      <c r="A22" s="15"/>
      <c r="D22" s="24"/>
      <c r="F22" s="29"/>
    </row>
    <row r="23" spans="1:6" x14ac:dyDescent="0.25">
      <c r="A23" s="30" t="s">
        <v>26</v>
      </c>
      <c r="B23" s="31"/>
      <c r="C23" s="32">
        <f>C4*C18</f>
        <v>2675700</v>
      </c>
      <c r="D23" s="32"/>
    </row>
    <row r="24" spans="1:6" x14ac:dyDescent="0.25">
      <c r="A24" s="15" t="s">
        <v>27</v>
      </c>
    </row>
    <row r="25" spans="1:6" x14ac:dyDescent="0.25">
      <c r="A25" s="33" t="s">
        <v>28</v>
      </c>
      <c r="B25" s="16"/>
      <c r="C25" s="28">
        <f>C19*0.025/12</f>
        <v>69555.8125</v>
      </c>
      <c r="D25" s="28">
        <f>D19*0.025/12</f>
        <v>38392.5625</v>
      </c>
    </row>
    <row r="26" spans="1:6" x14ac:dyDescent="0.25">
      <c r="C26" s="28"/>
      <c r="D26" s="28"/>
    </row>
    <row r="27" spans="1:6" x14ac:dyDescent="0.25">
      <c r="C27" s="28"/>
      <c r="D27" s="28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5" x14ac:dyDescent="0.25">
      <c r="C33"/>
      <c r="D33"/>
    </row>
    <row r="34" spans="1:5" x14ac:dyDescent="0.25">
      <c r="C34"/>
      <c r="D34"/>
    </row>
    <row r="35" spans="1:5" x14ac:dyDescent="0.25">
      <c r="C35"/>
      <c r="D35"/>
    </row>
    <row r="36" spans="1:5" x14ac:dyDescent="0.25">
      <c r="C36"/>
      <c r="D36"/>
    </row>
    <row r="37" spans="1:5" x14ac:dyDescent="0.25">
      <c r="C37"/>
      <c r="D37"/>
    </row>
    <row r="38" spans="1:5" x14ac:dyDescent="0.25">
      <c r="C38"/>
      <c r="D38"/>
    </row>
    <row r="39" spans="1:5" x14ac:dyDescent="0.25">
      <c r="C39"/>
      <c r="D39"/>
    </row>
    <row r="40" spans="1:5" x14ac:dyDescent="0.25">
      <c r="C40"/>
      <c r="D40"/>
    </row>
    <row r="46" spans="1:5" x14ac:dyDescent="0.25">
      <c r="A46" s="34"/>
    </row>
    <row r="48" spans="1:5" x14ac:dyDescent="0.25">
      <c r="E48" t="s">
        <v>90</v>
      </c>
    </row>
    <row r="59" spans="1:1" ht="15.75" x14ac:dyDescent="0.25">
      <c r="A59" s="35"/>
    </row>
    <row r="60" spans="1:1" ht="15.75" x14ac:dyDescent="0.25">
      <c r="A60" s="35"/>
    </row>
    <row r="61" spans="1:1" ht="15.75" x14ac:dyDescent="0.25">
      <c r="A61" s="35"/>
    </row>
    <row r="62" spans="1:1" ht="15.75" x14ac:dyDescent="0.25">
      <c r="A62" s="35"/>
    </row>
    <row r="63" spans="1:1" ht="15.75" x14ac:dyDescent="0.25">
      <c r="A63" s="35"/>
    </row>
    <row r="64" spans="1:1" ht="15.75" x14ac:dyDescent="0.25">
      <c r="A64" s="35"/>
    </row>
    <row r="65" spans="1:1" ht="15.75" x14ac:dyDescent="0.25">
      <c r="A65" s="35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workbookViewId="0">
      <selection activeCell="S24" sqref="S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1300</v>
      </c>
      <c r="C2" s="4">
        <f t="shared" ref="C2:C16" si="1">B2*1.2</f>
        <v>1560</v>
      </c>
      <c r="D2" s="4">
        <f t="shared" ref="D2:D16" si="2">C2*1.2</f>
        <v>1872</v>
      </c>
      <c r="E2" s="5">
        <f t="shared" ref="E2:E16" si="3">R2</f>
        <v>55000000</v>
      </c>
      <c r="F2" s="4">
        <f t="shared" ref="F2:F15" si="4">ROUND((E2/B2),0)</f>
        <v>42308</v>
      </c>
      <c r="G2" s="76">
        <f t="shared" ref="G2:G15" si="5">ROUND((E2/C2),0)</f>
        <v>35256</v>
      </c>
      <c r="H2" s="76">
        <f t="shared" ref="H2:H15" si="6">ROUND((E2/D2),0)</f>
        <v>29380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1300</v>
      </c>
      <c r="R2" s="78">
        <v>55000000</v>
      </c>
      <c r="S2" s="2"/>
    </row>
    <row r="3" spans="1:19" x14ac:dyDescent="0.25">
      <c r="A3" s="4">
        <v>2</v>
      </c>
      <c r="B3" s="4">
        <f t="shared" si="0"/>
        <v>940</v>
      </c>
      <c r="C3" s="4">
        <f t="shared" si="1"/>
        <v>1128</v>
      </c>
      <c r="D3" s="4">
        <f t="shared" si="2"/>
        <v>1353.6</v>
      </c>
      <c r="E3" s="5">
        <f t="shared" si="3"/>
        <v>45000000</v>
      </c>
      <c r="F3" s="4">
        <f t="shared" si="4"/>
        <v>47872</v>
      </c>
      <c r="G3" s="76">
        <f t="shared" si="5"/>
        <v>39894</v>
      </c>
      <c r="H3" s="76">
        <f t="shared" si="6"/>
        <v>33245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 t="shared" si="9"/>
        <v>0</v>
      </c>
      <c r="Q3" s="77">
        <v>940</v>
      </c>
      <c r="R3" s="78">
        <v>45000000</v>
      </c>
      <c r="S3" s="2"/>
    </row>
    <row r="4" spans="1:19" x14ac:dyDescent="0.25">
      <c r="A4" s="4">
        <v>3</v>
      </c>
      <c r="B4" s="4">
        <f t="shared" si="0"/>
        <v>1100</v>
      </c>
      <c r="C4" s="4">
        <f t="shared" si="1"/>
        <v>1320</v>
      </c>
      <c r="D4" s="4">
        <f t="shared" si="2"/>
        <v>1584</v>
      </c>
      <c r="E4" s="5">
        <f t="shared" si="3"/>
        <v>42500000</v>
      </c>
      <c r="F4" s="4">
        <f t="shared" si="4"/>
        <v>38636</v>
      </c>
      <c r="G4" s="76">
        <f t="shared" si="5"/>
        <v>32197</v>
      </c>
      <c r="H4" s="76">
        <f t="shared" si="6"/>
        <v>26831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f t="shared" si="9"/>
        <v>0</v>
      </c>
      <c r="Q4" s="77">
        <v>1100</v>
      </c>
      <c r="R4" s="78">
        <v>42500000</v>
      </c>
      <c r="S4" s="2"/>
    </row>
    <row r="5" spans="1:19" x14ac:dyDescent="0.25">
      <c r="A5" s="4">
        <v>4</v>
      </c>
      <c r="B5" s="4">
        <f t="shared" si="0"/>
        <v>958.33333333333337</v>
      </c>
      <c r="C5" s="4">
        <f t="shared" si="1"/>
        <v>1150</v>
      </c>
      <c r="D5" s="4">
        <f t="shared" si="2"/>
        <v>1380</v>
      </c>
      <c r="E5" s="5">
        <f t="shared" si="3"/>
        <v>39500000</v>
      </c>
      <c r="F5" s="4">
        <f t="shared" si="4"/>
        <v>41217</v>
      </c>
      <c r="G5" s="76">
        <f t="shared" si="5"/>
        <v>34348</v>
      </c>
      <c r="H5" s="76">
        <f t="shared" si="6"/>
        <v>28623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v>1150</v>
      </c>
      <c r="Q5" s="77">
        <f t="shared" ref="Q5:Q10" si="10">P5/1.2</f>
        <v>958.33333333333337</v>
      </c>
      <c r="R5" s="78">
        <v>39500000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85</v>
      </c>
    </row>
    <row r="24" spans="1:19" s="9" customFormat="1" x14ac:dyDescent="0.25">
      <c r="F24" s="66"/>
    </row>
    <row r="25" spans="1:19" s="9" customFormat="1" x14ac:dyDescent="0.25">
      <c r="F25" s="67"/>
    </row>
    <row r="26" spans="1:19" s="9" customFormat="1" x14ac:dyDescent="0.25">
      <c r="F26" s="67"/>
    </row>
    <row r="27" spans="1:19" s="9" customFormat="1" x14ac:dyDescent="0.25">
      <c r="F27" s="67"/>
    </row>
    <row r="28" spans="1:19" s="9" customFormat="1" x14ac:dyDescent="0.25">
      <c r="C28" s="65" t="s">
        <v>75</v>
      </c>
      <c r="D28" s="65"/>
      <c r="F28" s="50" t="s">
        <v>71</v>
      </c>
      <c r="G28" s="50">
        <v>1350</v>
      </c>
    </row>
    <row r="29" spans="1:19" s="9" customFormat="1" x14ac:dyDescent="0.25">
      <c r="C29" s="65" t="s">
        <v>1</v>
      </c>
      <c r="D29" s="65"/>
      <c r="F29" s="50" t="s">
        <v>72</v>
      </c>
      <c r="G29" s="50"/>
      <c r="H29" s="9">
        <f>G29/G28</f>
        <v>0</v>
      </c>
    </row>
    <row r="30" spans="1:19" s="9" customFormat="1" x14ac:dyDescent="0.25">
      <c r="F30" s="50" t="s">
        <v>73</v>
      </c>
      <c r="G30" s="50"/>
    </row>
    <row r="31" spans="1:19" s="9" customFormat="1" x14ac:dyDescent="0.25">
      <c r="C31" s="68" t="s">
        <v>87</v>
      </c>
      <c r="D31" s="68"/>
      <c r="F31" s="68" t="s">
        <v>74</v>
      </c>
      <c r="G31" s="68">
        <f>G29*G30</f>
        <v>0</v>
      </c>
      <c r="H31" s="9" t="e">
        <f>G31/D29</f>
        <v>#DIV/0!</v>
      </c>
    </row>
    <row r="32" spans="1:19" s="9" customFormat="1" x14ac:dyDescent="0.25">
      <c r="C32" s="68" t="s">
        <v>77</v>
      </c>
      <c r="D32" s="68">
        <v>991</v>
      </c>
      <c r="F32" s="68" t="s">
        <v>24</v>
      </c>
      <c r="G32" s="68">
        <f>G31*90%</f>
        <v>0</v>
      </c>
    </row>
    <row r="33" spans="3:7" s="9" customFormat="1" x14ac:dyDescent="0.25">
      <c r="C33" s="68" t="s">
        <v>86</v>
      </c>
      <c r="D33" s="68">
        <v>33190</v>
      </c>
      <c r="F33" s="68" t="s">
        <v>25</v>
      </c>
      <c r="G33" s="68">
        <f>G31*80%</f>
        <v>0</v>
      </c>
    </row>
    <row r="34" spans="3:7" s="9" customFormat="1" x14ac:dyDescent="0.25">
      <c r="C34" s="68" t="s">
        <v>74</v>
      </c>
      <c r="D34" s="68">
        <f>D32*D33</f>
        <v>32891290</v>
      </c>
    </row>
    <row r="35" spans="3:7" s="9" customFormat="1" x14ac:dyDescent="0.25">
      <c r="C35" s="68" t="s">
        <v>24</v>
      </c>
      <c r="D35" s="68">
        <f>D34*0.9</f>
        <v>29602161</v>
      </c>
    </row>
    <row r="36" spans="3:7" s="9" customFormat="1" x14ac:dyDescent="0.25">
      <c r="C36" s="68" t="s">
        <v>25</v>
      </c>
      <c r="D36" s="68">
        <f>D34*0.8</f>
        <v>26313032</v>
      </c>
    </row>
    <row r="37" spans="3:7" s="9" customFormat="1" x14ac:dyDescent="0.25"/>
    <row r="38" spans="3:7" s="9" customFormat="1" x14ac:dyDescent="0.25">
      <c r="C38" s="68" t="s">
        <v>87</v>
      </c>
      <c r="D38" s="68"/>
    </row>
    <row r="39" spans="3:7" s="9" customFormat="1" x14ac:dyDescent="0.25">
      <c r="C39" s="68" t="s">
        <v>77</v>
      </c>
      <c r="D39" s="68">
        <v>547</v>
      </c>
    </row>
    <row r="40" spans="3:7" s="9" customFormat="1" x14ac:dyDescent="0.25">
      <c r="C40" s="68" t="s">
        <v>86</v>
      </c>
      <c r="D40" s="68">
        <v>33190</v>
      </c>
    </row>
    <row r="41" spans="3:7" x14ac:dyDescent="0.25">
      <c r="C41" s="68" t="s">
        <v>74</v>
      </c>
      <c r="D41" s="68">
        <f>D39*D40</f>
        <v>18154930</v>
      </c>
    </row>
    <row r="42" spans="3:7" x14ac:dyDescent="0.25">
      <c r="C42" s="68" t="s">
        <v>24</v>
      </c>
      <c r="D42" s="68">
        <f>D41*0.9</f>
        <v>16339437</v>
      </c>
    </row>
    <row r="43" spans="3:7" x14ac:dyDescent="0.25">
      <c r="C43" s="68" t="s">
        <v>25</v>
      </c>
      <c r="D43" s="68">
        <f>D41*0.8</f>
        <v>14523944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2023-11-25T07:09:27Z</dcterms:modified>
</cp:coreProperties>
</file>