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17.06.2022\Hasmukh Thakarsibhai Dholakia\"/>
    </mc:Choice>
  </mc:AlternateContent>
  <xr:revisionPtr revIDLastSave="0" documentId="13_ncr:1_{1BD60F9E-49A9-4DE0-82F0-C319C05D46A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X48" i="4" l="1"/>
  <c r="V37" i="4"/>
  <c r="V45" i="4"/>
  <c r="V48" i="4"/>
  <c r="T48" i="4"/>
  <c r="T47" i="4"/>
  <c r="T40" i="4"/>
  <c r="T41" i="4"/>
  <c r="T42" i="4"/>
  <c r="T43" i="4"/>
  <c r="T44" i="4"/>
  <c r="T45" i="4"/>
  <c r="T39" i="4"/>
  <c r="T27" i="4"/>
  <c r="T28" i="4"/>
  <c r="T29" i="4"/>
  <c r="T30" i="4"/>
  <c r="T31" i="4"/>
  <c r="T32" i="4"/>
  <c r="T33" i="4"/>
  <c r="T34" i="4"/>
  <c r="T35" i="4"/>
  <c r="T36" i="4"/>
  <c r="T37" i="4"/>
  <c r="T26" i="4"/>
  <c r="G29" i="4"/>
  <c r="D33" i="4" l="1"/>
  <c r="D32" i="4"/>
  <c r="Q9" i="4" l="1"/>
  <c r="P4" i="4"/>
  <c r="Q4" i="4" s="1"/>
  <c r="B4" i="4" s="1"/>
  <c r="C4" i="4" s="1"/>
  <c r="D4" i="4" s="1"/>
  <c r="C5" i="25"/>
  <c r="C4" i="25"/>
  <c r="C3" i="25"/>
  <c r="Q2" i="4"/>
  <c r="B2" i="4" s="1"/>
  <c r="C2" i="4" s="1"/>
  <c r="Q3" i="4"/>
  <c r="B3" i="4" s="1"/>
  <c r="C3" i="4" s="1"/>
  <c r="D3" i="4" s="1"/>
  <c r="Q5" i="4"/>
  <c r="Q6" i="4"/>
  <c r="B6" i="4" s="1"/>
  <c r="C6" i="4" s="1"/>
  <c r="P7" i="4"/>
  <c r="B7" i="4" s="1"/>
  <c r="C7" i="4" s="1"/>
  <c r="D7" i="4" s="1"/>
  <c r="P8" i="4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30" i="4"/>
  <c r="G32" i="4"/>
  <c r="G34" i="4" s="1"/>
  <c r="C20" i="25"/>
  <c r="C16" i="25"/>
  <c r="C17" i="25" s="1"/>
  <c r="F14" i="4" l="1"/>
  <c r="G11" i="4"/>
  <c r="G15" i="4"/>
  <c r="B9" i="4"/>
  <c r="C9" i="4" s="1"/>
  <c r="D9" i="4" s="1"/>
  <c r="H9" i="4" s="1"/>
  <c r="H4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F12" i="4"/>
  <c r="G13" i="4"/>
  <c r="H7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2" i="4"/>
  <c r="G33" i="4"/>
  <c r="C7" i="25"/>
  <c r="E5" i="25"/>
  <c r="E17" i="25"/>
  <c r="C19" i="25"/>
  <c r="C21" i="25" s="1"/>
  <c r="E21" i="25" s="1"/>
  <c r="C9" i="25" l="1"/>
  <c r="E9" i="25" s="1"/>
  <c r="F9" i="4"/>
  <c r="G9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<sst xmlns="http://schemas.openxmlformats.org/spreadsheetml/2006/main" count="147" uniqueCount="105">
  <si>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</si>
  <si>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</si>
  <si>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</si>
  <si>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</si>
  <si>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</si>
  <si>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</si>
  <si>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</si>
  <si>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</si>
  <si>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</si>
  <si>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</si>
  <si>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</si>
  <si>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</si>
  <si>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</si>
  <si>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</si>
  <si>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</si>
  <si>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</si>
  <si>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</si>
  <si>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</si>
  <si>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</si>
  <si>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</si>
  <si>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</si>
  <si>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</si>
  <si>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</si>
  <si>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</si>
  <si>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</si>
  <si>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</si>
  <si>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</si>
  <si>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</si>
  <si>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</si>
  <si>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</si>
  <si>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</si>
  <si>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</si>
  <si>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</si>
  <si>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</si>
  <si>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</si>
  <si>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</si>
  <si>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</si>
  <si>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</si>
  <si>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</si>
  <si>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</si>
  <si>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</si>
  <si>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</si>
  <si>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</si>
  <si>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</si>
  <si>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</si>
  <si>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</si>
  <si>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</si>
  <si>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</si>
  <si>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</si>
  <si>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</si>
  <si>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</si>
  <si>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</si>
  <si>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</si>
  <si>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</si>
  <si>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</si>
  <si>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</si>
  <si>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</si>
  <si>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</si>
  <si>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</si>
  <si>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</si>
  <si>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</si>
  <si>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</si>
  <si>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</si>
  <si>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</si>
  <si>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</si>
  <si>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</si>
  <si>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</si>
  <si>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</si>
  <si>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</si>
  <si>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</si>
  <si>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</si>
  <si>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</si>
  <si>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</si>
  <si>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</si>
  <si>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</si>
  <si>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</si>
  <si>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</si>
  <si>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</si>
  <si>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</si>
  <si>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</si>
  <si>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</si>
  <si>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</si>
  <si>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</si>
  <si>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</si>
  <si>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</si>
  <si>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09.04.2013</t>
  </si>
  <si>
    <t>YOC - 2009</t>
  </si>
  <si>
    <t>IGR-27.07.23</t>
  </si>
  <si>
    <t>IGR-03.02.23</t>
  </si>
  <si>
    <t>IGR-12.10.23</t>
  </si>
  <si>
    <t>IGR-17.10.23</t>
  </si>
  <si>
    <t>BALC</t>
  </si>
  <si>
    <t>TMCA</t>
  </si>
  <si>
    <t>1801 &amp; 1802 INTERNALLY MERGED</t>
  </si>
  <si>
    <t>DISCUSSED WITH UMANG SIR</t>
  </si>
  <si>
    <t>Kit</t>
  </si>
  <si>
    <t>Bed</t>
  </si>
  <si>
    <t>Uti</t>
  </si>
  <si>
    <t>Bed 1</t>
  </si>
  <si>
    <t>Toi 2</t>
  </si>
  <si>
    <t>Toi</t>
  </si>
  <si>
    <t>Toi 1</t>
  </si>
  <si>
    <t>Bed 2</t>
  </si>
  <si>
    <t>Bal</t>
  </si>
  <si>
    <t>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</si>
</sst>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6AF4E-22FB-3B62-F829-F4A42C1E9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AE5B1-1AB6-CE76-7BF4-C209B599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068F7-0055-E913-4E3B-B5A88FDE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F2DA9-53F4-0D99-7DD3-D42B9DE90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83737-08B9-42D7-8957-035E29F64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145277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3AD2-34FC-2112-7B04-52C07560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4077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15D002-E36E-39DC-849D-7B17CACD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47</xdr:row>
      <xdr:rowOff>106039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C96A17-20C7-5540-2C0A-6BF0925F9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9059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" sqref="K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276140.92599999998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305540.92599999998</v>
      </c>
      <c r="D9" s="63" t="s">
        <v>62</v>
      </c>
      <c r="E9" s="64">
        <f>C9/10.764</f>
        <v>28385.444630248978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2009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14</v>
      </c>
      <c r="D13" s="70">
        <f>D12-C13</f>
        <v>86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25" sqref="E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55700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52700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14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46</v>
      </c>
      <c r="D8" s="26">
        <v>2009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21</v>
      </c>
      <c r="D10" s="26"/>
      <c r="F10" s="19"/>
    </row>
    <row r="11" spans="1:6" x14ac:dyDescent="0.25">
      <c r="A11" s="16"/>
      <c r="B11" s="27"/>
      <c r="C11" s="28">
        <f>C10%</f>
        <v>0.21</v>
      </c>
      <c r="D11" s="28"/>
      <c r="F11" s="19"/>
    </row>
    <row r="12" spans="1:6" x14ac:dyDescent="0.25">
      <c r="A12" s="16" t="s">
        <v>21</v>
      </c>
      <c r="B12" s="20"/>
      <c r="C12" s="21">
        <f>C6*C11</f>
        <v>630</v>
      </c>
      <c r="D12" s="24"/>
      <c r="F12" s="19"/>
    </row>
    <row r="13" spans="1:6" x14ac:dyDescent="0.25">
      <c r="A13" s="16" t="s">
        <v>22</v>
      </c>
      <c r="B13" s="20"/>
      <c r="C13" s="21">
        <f>C6-C12</f>
        <v>2370</v>
      </c>
      <c r="D13" s="24"/>
      <c r="F13" s="19"/>
    </row>
    <row r="14" spans="1:6" x14ac:dyDescent="0.25">
      <c r="A14" s="16" t="s">
        <v>15</v>
      </c>
      <c r="B14" s="20"/>
      <c r="C14" s="21">
        <f>C5</f>
        <v>52700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55070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1304</v>
      </c>
      <c r="D18" s="26"/>
      <c r="F18" s="19"/>
    </row>
    <row r="19" spans="1:6" x14ac:dyDescent="0.25">
      <c r="A19" s="16" t="s">
        <v>74</v>
      </c>
      <c r="B19" s="6"/>
      <c r="C19" s="32">
        <f>C18*C16</f>
        <v>71811280</v>
      </c>
      <c r="D19" s="33"/>
      <c r="E19" s="70"/>
      <c r="F19" s="34"/>
    </row>
    <row r="20" spans="1:6" x14ac:dyDescent="0.25">
      <c r="A20" s="16" t="s">
        <v>24</v>
      </c>
      <c r="C20" s="35">
        <f>C19*90%</f>
        <v>64630152</v>
      </c>
      <c r="D20" s="32"/>
      <c r="F20" s="19"/>
    </row>
    <row r="21" spans="1:6" x14ac:dyDescent="0.25">
      <c r="A21" s="16" t="s">
        <v>25</v>
      </c>
      <c r="C21" s="35">
        <f>C19*80%</f>
        <v>57449024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3912000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149606.83333333334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8"/>
  <sheetViews>
    <sheetView tabSelected="1" topLeftCell="A19" workbookViewId="0">
      <selection activeCell="R47" sqref="R4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7.42578125" bestFit="1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1115</v>
      </c>
      <c r="C2" s="4">
        <f t="shared" ref="C2:C16" si="1">B2*1.2</f>
        <v>1338</v>
      </c>
      <c r="D2" s="4">
        <f t="shared" ref="D2:D16" si="2">C2*1.2</f>
        <v>1605.6</v>
      </c>
      <c r="E2" s="5">
        <f t="shared" ref="E2:E16" si="3">R2</f>
        <v>64880000</v>
      </c>
      <c r="F2" s="4">
        <f t="shared" ref="F2:F15" si="4">ROUND((E2/B2),0)</f>
        <v>58188</v>
      </c>
      <c r="G2" s="4">
        <f t="shared" ref="G2:G15" si="5">ROUND((E2/C2),0)</f>
        <v>48490</v>
      </c>
      <c r="H2" s="4">
        <f t="shared" ref="H2:H15" si="6">ROUND((E2/D2),0)</f>
        <v>40409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1338</v>
      </c>
      <c r="Q2">
        <f t="shared" ref="Q2:Q10" si="9">P2/1.2</f>
        <v>1115</v>
      </c>
      <c r="R2" s="2">
        <v>64880000</v>
      </c>
      <c r="S2" s="2" t="s">
        <v>87</v>
      </c>
    </row>
    <row r="3" spans="1:19" x14ac:dyDescent="0.25">
      <c r="A3" s="4">
        <v>2</v>
      </c>
      <c r="B3" s="4">
        <f t="shared" si="0"/>
        <v>1514.1666666666667</v>
      </c>
      <c r="C3" s="4">
        <f t="shared" si="1"/>
        <v>1817</v>
      </c>
      <c r="D3" s="4">
        <f t="shared" si="2"/>
        <v>2180.4</v>
      </c>
      <c r="E3" s="5">
        <f t="shared" si="3"/>
        <v>93500000</v>
      </c>
      <c r="F3" s="4">
        <f t="shared" si="4"/>
        <v>61750</v>
      </c>
      <c r="G3" s="4">
        <f t="shared" si="5"/>
        <v>51458</v>
      </c>
      <c r="H3" s="4">
        <f t="shared" si="6"/>
        <v>42882</v>
      </c>
      <c r="I3" s="4">
        <f t="shared" si="7"/>
        <v>0</v>
      </c>
      <c r="J3" s="4">
        <f t="shared" si="8"/>
        <v>0</v>
      </c>
      <c r="O3">
        <v>0</v>
      </c>
      <c r="P3">
        <v>1817</v>
      </c>
      <c r="Q3">
        <f t="shared" si="9"/>
        <v>1514.1666666666667</v>
      </c>
      <c r="R3" s="2">
        <v>93500000</v>
      </c>
      <c r="S3" s="2" t="s">
        <v>88</v>
      </c>
    </row>
    <row r="4" spans="1:19" x14ac:dyDescent="0.25">
      <c r="A4" s="4">
        <v>3</v>
      </c>
      <c r="B4" s="4">
        <f t="shared" si="0"/>
        <v>1086.6258</v>
      </c>
      <c r="C4" s="4">
        <f t="shared" si="1"/>
        <v>1303.9509599999999</v>
      </c>
      <c r="D4" s="4">
        <f t="shared" si="2"/>
        <v>1564.7411519999998</v>
      </c>
      <c r="E4" s="5">
        <f t="shared" si="3"/>
        <v>80000000</v>
      </c>
      <c r="F4" s="4">
        <f t="shared" si="4"/>
        <v>73622</v>
      </c>
      <c r="G4" s="77">
        <f t="shared" si="5"/>
        <v>61352</v>
      </c>
      <c r="H4" s="77">
        <f t="shared" si="6"/>
        <v>51127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121.14*10.764</f>
        <v>1303.9509599999999</v>
      </c>
      <c r="Q4" s="7">
        <f t="shared" si="9"/>
        <v>1086.6258</v>
      </c>
      <c r="R4" s="78">
        <v>80000000</v>
      </c>
      <c r="S4" s="78" t="s">
        <v>89</v>
      </c>
    </row>
    <row r="5" spans="1:19" x14ac:dyDescent="0.25">
      <c r="A5" s="4">
        <v>4</v>
      </c>
      <c r="B5" s="4">
        <f t="shared" si="0"/>
        <v>748.33333333333337</v>
      </c>
      <c r="C5" s="4">
        <f t="shared" si="1"/>
        <v>898</v>
      </c>
      <c r="D5" s="4">
        <f t="shared" si="2"/>
        <v>1077.5999999999999</v>
      </c>
      <c r="E5" s="5">
        <f t="shared" si="3"/>
        <v>45000000</v>
      </c>
      <c r="F5" s="4">
        <f t="shared" si="4"/>
        <v>60134</v>
      </c>
      <c r="G5" s="4">
        <f t="shared" si="5"/>
        <v>50111</v>
      </c>
      <c r="H5" s="4">
        <f t="shared" si="6"/>
        <v>41759</v>
      </c>
      <c r="I5" s="4">
        <f t="shared" si="7"/>
        <v>0</v>
      </c>
      <c r="J5" s="4">
        <f t="shared" si="8"/>
        <v>0</v>
      </c>
      <c r="O5">
        <v>0</v>
      </c>
      <c r="P5">
        <v>898</v>
      </c>
      <c r="Q5">
        <f t="shared" si="9"/>
        <v>748.33333333333337</v>
      </c>
      <c r="R5" s="2">
        <v>45000000</v>
      </c>
      <c r="S5" s="2" t="s">
        <v>90</v>
      </c>
    </row>
    <row r="6" spans="1:19" x14ac:dyDescent="0.25">
      <c r="A6" s="4">
        <v>5</v>
      </c>
      <c r="B6" s="4">
        <f t="shared" si="0"/>
        <v>849.16666666666674</v>
      </c>
      <c r="C6" s="4">
        <f t="shared" si="1"/>
        <v>1019</v>
      </c>
      <c r="D6" s="4">
        <f t="shared" si="2"/>
        <v>1222.8</v>
      </c>
      <c r="E6" s="5">
        <f t="shared" si="3"/>
        <v>45100000</v>
      </c>
      <c r="F6" s="4">
        <f t="shared" si="4"/>
        <v>53111</v>
      </c>
      <c r="G6" s="4">
        <f t="shared" si="5"/>
        <v>44259</v>
      </c>
      <c r="H6" s="4">
        <f t="shared" si="6"/>
        <v>36883</v>
      </c>
      <c r="I6" s="4">
        <f t="shared" si="7"/>
        <v>0</v>
      </c>
      <c r="J6" s="4">
        <f t="shared" si="8"/>
        <v>0</v>
      </c>
      <c r="O6">
        <v>0</v>
      </c>
      <c r="P6">
        <v>1019</v>
      </c>
      <c r="Q6">
        <f t="shared" si="9"/>
        <v>849.16666666666674</v>
      </c>
      <c r="R6" s="2">
        <v>45100000</v>
      </c>
      <c r="S6" s="2" t="s">
        <v>90</v>
      </c>
    </row>
    <row r="7" spans="1:19" x14ac:dyDescent="0.25">
      <c r="A7" s="4">
        <v>6</v>
      </c>
      <c r="B7" s="4">
        <f t="shared" si="0"/>
        <v>1300</v>
      </c>
      <c r="C7" s="4">
        <f t="shared" si="1"/>
        <v>1560</v>
      </c>
      <c r="D7" s="4">
        <f t="shared" si="2"/>
        <v>1872</v>
      </c>
      <c r="E7" s="5">
        <f t="shared" si="3"/>
        <v>85000000</v>
      </c>
      <c r="F7" s="4">
        <f t="shared" si="4"/>
        <v>65385</v>
      </c>
      <c r="G7" s="77">
        <f t="shared" si="5"/>
        <v>54487</v>
      </c>
      <c r="H7" s="77">
        <f t="shared" si="6"/>
        <v>45406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ref="P7:P10" si="10">O7/1.2</f>
        <v>0</v>
      </c>
      <c r="Q7" s="7">
        <v>1300</v>
      </c>
      <c r="R7" s="78">
        <v>85000000</v>
      </c>
      <c r="S7" s="2"/>
    </row>
    <row r="8" spans="1:19" x14ac:dyDescent="0.25">
      <c r="A8" s="4">
        <v>7</v>
      </c>
      <c r="B8" s="4">
        <f t="shared" si="0"/>
        <v>1457</v>
      </c>
      <c r="C8" s="4">
        <f t="shared" si="1"/>
        <v>1748.3999999999999</v>
      </c>
      <c r="D8" s="4">
        <f t="shared" si="2"/>
        <v>2098.08</v>
      </c>
      <c r="E8" s="5">
        <f t="shared" si="3"/>
        <v>95000000</v>
      </c>
      <c r="F8" s="4">
        <f t="shared" si="4"/>
        <v>65202</v>
      </c>
      <c r="G8" s="77">
        <f t="shared" si="5"/>
        <v>54335</v>
      </c>
      <c r="H8" s="77">
        <f t="shared" si="6"/>
        <v>45279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1457</v>
      </c>
      <c r="R8" s="78">
        <v>95000000</v>
      </c>
      <c r="S8" s="2"/>
    </row>
    <row r="9" spans="1:19" x14ac:dyDescent="0.25">
      <c r="A9" s="4">
        <v>8</v>
      </c>
      <c r="B9" s="4">
        <f t="shared" si="0"/>
        <v>1541.6666666666667</v>
      </c>
      <c r="C9" s="4">
        <f t="shared" si="1"/>
        <v>1850</v>
      </c>
      <c r="D9" s="4">
        <f t="shared" si="2"/>
        <v>2220</v>
      </c>
      <c r="E9" s="5">
        <f t="shared" si="3"/>
        <v>90000000</v>
      </c>
      <c r="F9" s="4">
        <f t="shared" si="4"/>
        <v>58378</v>
      </c>
      <c r="G9" s="4">
        <f t="shared" si="5"/>
        <v>48649</v>
      </c>
      <c r="H9" s="4">
        <f t="shared" si="6"/>
        <v>40541</v>
      </c>
      <c r="I9" s="4">
        <f t="shared" si="7"/>
        <v>0</v>
      </c>
      <c r="J9" s="4">
        <f t="shared" si="8"/>
        <v>0</v>
      </c>
      <c r="O9">
        <v>0</v>
      </c>
      <c r="P9">
        <v>1850</v>
      </c>
      <c r="Q9">
        <f t="shared" si="9"/>
        <v>1541.6666666666667</v>
      </c>
      <c r="R9" s="2">
        <v>90000000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20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20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20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20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20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20" s="10" customFormat="1" x14ac:dyDescent="0.25"/>
    <row r="23" spans="1:20" s="10" customFormat="1" x14ac:dyDescent="0.25">
      <c r="F23" s="10" t="s">
        <v>86</v>
      </c>
    </row>
    <row r="24" spans="1:20" s="10" customFormat="1" x14ac:dyDescent="0.25">
      <c r="F24" s="73" t="s">
        <v>93</v>
      </c>
    </row>
    <row r="25" spans="1:20" s="10" customFormat="1" x14ac:dyDescent="0.25">
      <c r="F25" s="73" t="s">
        <v>94</v>
      </c>
    </row>
    <row r="26" spans="1:20" s="10" customFormat="1" x14ac:dyDescent="0.25">
      <c r="F26" s="74"/>
      <c r="R26" s="10">
        <v>22.24</v>
      </c>
      <c r="S26" s="10">
        <v>13.86</v>
      </c>
      <c r="T26" s="10">
        <f>R26*S26</f>
        <v>308.24639999999994</v>
      </c>
    </row>
    <row r="27" spans="1:20" s="10" customFormat="1" x14ac:dyDescent="0.25">
      <c r="F27" s="57" t="s">
        <v>71</v>
      </c>
      <c r="G27" s="57">
        <v>1134</v>
      </c>
      <c r="R27" s="10">
        <v>5.61</v>
      </c>
      <c r="S27" s="10">
        <v>3.6</v>
      </c>
      <c r="T27" s="10">
        <f t="shared" ref="T27:T37" si="48">R27*S27</f>
        <v>20.196000000000002</v>
      </c>
    </row>
    <row r="28" spans="1:20" s="10" customFormat="1" x14ac:dyDescent="0.25">
      <c r="F28" s="57" t="s">
        <v>91</v>
      </c>
      <c r="G28" s="57">
        <v>491</v>
      </c>
      <c r="R28" s="10">
        <v>5.26</v>
      </c>
      <c r="S28" s="10">
        <v>5.37</v>
      </c>
      <c r="T28" s="10">
        <f t="shared" si="48"/>
        <v>28.246199999999998</v>
      </c>
    </row>
    <row r="29" spans="1:20" s="10" customFormat="1" x14ac:dyDescent="0.25">
      <c r="C29" s="72" t="s">
        <v>75</v>
      </c>
      <c r="D29" s="72" t="s">
        <v>85</v>
      </c>
      <c r="F29" s="57" t="s">
        <v>92</v>
      </c>
      <c r="G29" s="57">
        <f>SUM(G27:G28)</f>
        <v>1625</v>
      </c>
      <c r="R29" s="10">
        <v>6.31</v>
      </c>
      <c r="S29" s="10">
        <v>5.54</v>
      </c>
      <c r="T29" s="10">
        <f t="shared" si="48"/>
        <v>34.9574</v>
      </c>
    </row>
    <row r="30" spans="1:20" s="10" customFormat="1" x14ac:dyDescent="0.25">
      <c r="C30" s="72" t="s">
        <v>1</v>
      </c>
      <c r="D30" s="72">
        <v>40500000</v>
      </c>
      <c r="F30" s="57" t="s">
        <v>72</v>
      </c>
      <c r="G30" s="57">
        <v>1304</v>
      </c>
      <c r="H30" s="10">
        <f>G30/G29</f>
        <v>0.80246153846153845</v>
      </c>
      <c r="Q30" s="10" t="s">
        <v>95</v>
      </c>
      <c r="R30" s="10">
        <v>8.16</v>
      </c>
      <c r="S30" s="10">
        <v>16.559999999999999</v>
      </c>
      <c r="T30" s="10">
        <f t="shared" si="48"/>
        <v>135.12959999999998</v>
      </c>
    </row>
    <row r="31" spans="1:20" s="10" customFormat="1" x14ac:dyDescent="0.25">
      <c r="F31" s="57" t="s">
        <v>73</v>
      </c>
      <c r="G31" s="57">
        <v>55000</v>
      </c>
      <c r="Q31" s="10" t="s">
        <v>96</v>
      </c>
      <c r="R31" s="10">
        <v>10.8</v>
      </c>
      <c r="S31" s="10">
        <v>13.72</v>
      </c>
      <c r="T31" s="10">
        <f t="shared" si="48"/>
        <v>148.17600000000002</v>
      </c>
    </row>
    <row r="32" spans="1:20" s="10" customFormat="1" x14ac:dyDescent="0.25">
      <c r="C32" s="75"/>
      <c r="D32" s="75">
        <f>D30/G30</f>
        <v>31058.282208588957</v>
      </c>
      <c r="F32" s="75" t="s">
        <v>74</v>
      </c>
      <c r="G32" s="75">
        <f>G30*G31</f>
        <v>71720000</v>
      </c>
      <c r="H32" s="10">
        <f>G32/D30</f>
        <v>1.7708641975308641</v>
      </c>
      <c r="Q32" s="10" t="s">
        <v>100</v>
      </c>
      <c r="R32" s="10">
        <v>5.3</v>
      </c>
      <c r="S32" s="10">
        <v>8.82</v>
      </c>
      <c r="T32" s="10">
        <f t="shared" si="48"/>
        <v>46.746000000000002</v>
      </c>
    </row>
    <row r="33" spans="3:24" s="10" customFormat="1" x14ac:dyDescent="0.25">
      <c r="C33" s="75"/>
      <c r="D33" s="75">
        <f>D32*1.2</f>
        <v>37269.938650306744</v>
      </c>
      <c r="F33" s="75" t="s">
        <v>24</v>
      </c>
      <c r="G33" s="75">
        <f>G32*90%</f>
        <v>64548000</v>
      </c>
      <c r="Q33" s="10" t="s">
        <v>97</v>
      </c>
      <c r="R33" s="10">
        <v>10.56</v>
      </c>
      <c r="S33" s="10">
        <v>4.49</v>
      </c>
      <c r="T33" s="10">
        <f t="shared" si="48"/>
        <v>47.414400000000008</v>
      </c>
    </row>
    <row r="34" spans="3:24" s="10" customFormat="1" x14ac:dyDescent="0.25">
      <c r="C34" s="75"/>
      <c r="D34" s="75"/>
      <c r="F34" s="75" t="s">
        <v>25</v>
      </c>
      <c r="G34" s="75">
        <f>G32*80%</f>
        <v>57376000</v>
      </c>
      <c r="Q34" s="10" t="s">
        <v>98</v>
      </c>
      <c r="R34" s="10">
        <v>13.83</v>
      </c>
      <c r="S34" s="10">
        <v>11.19</v>
      </c>
      <c r="T34" s="10">
        <f t="shared" si="48"/>
        <v>154.7577</v>
      </c>
    </row>
    <row r="35" spans="3:24" s="10" customFormat="1" x14ac:dyDescent="0.25">
      <c r="C35" s="75"/>
      <c r="D35" s="75"/>
      <c r="Q35" s="10" t="s">
        <v>101</v>
      </c>
      <c r="R35" s="10">
        <v>4.8499999999999996</v>
      </c>
      <c r="S35" s="10">
        <v>8.51</v>
      </c>
      <c r="T35" s="10">
        <f t="shared" si="48"/>
        <v>41.273499999999999</v>
      </c>
    </row>
    <row r="36" spans="3:24" s="10" customFormat="1" x14ac:dyDescent="0.25">
      <c r="C36" s="75"/>
      <c r="D36" s="75"/>
      <c r="Q36" s="10" t="s">
        <v>102</v>
      </c>
      <c r="R36" s="10">
        <v>15.33</v>
      </c>
      <c r="S36" s="10">
        <v>10.53</v>
      </c>
      <c r="T36" s="10">
        <f t="shared" si="48"/>
        <v>161.42489999999998</v>
      </c>
    </row>
    <row r="37" spans="3:24" s="10" customFormat="1" x14ac:dyDescent="0.25">
      <c r="Q37" s="10" t="s">
        <v>99</v>
      </c>
      <c r="R37" s="10">
        <v>7.76</v>
      </c>
      <c r="S37" s="10">
        <v>8.9700000000000006</v>
      </c>
      <c r="T37" s="10">
        <f t="shared" si="48"/>
        <v>69.607200000000006</v>
      </c>
      <c r="V37" s="10">
        <f>T26+T27+T28+T29+T30+T31+T32+T33+T34+T35+T36+T37</f>
        <v>1196.1752999999999</v>
      </c>
    </row>
    <row r="38" spans="3:24" s="10" customFormat="1" x14ac:dyDescent="0.25"/>
    <row r="39" spans="3:24" s="10" customFormat="1" x14ac:dyDescent="0.25">
      <c r="Q39" s="10" t="s">
        <v>103</v>
      </c>
      <c r="R39" s="10">
        <v>2.99</v>
      </c>
      <c r="S39" s="10">
        <v>14.29</v>
      </c>
      <c r="T39" s="10">
        <f>R39*S39</f>
        <v>42.7271</v>
      </c>
    </row>
    <row r="40" spans="3:24" s="10" customFormat="1" x14ac:dyDescent="0.25">
      <c r="R40" s="10">
        <v>1.75</v>
      </c>
      <c r="S40" s="10">
        <v>7.61</v>
      </c>
      <c r="T40" s="10">
        <f t="shared" ref="T40:T46" si="49">R40*S40</f>
        <v>13.317500000000001</v>
      </c>
    </row>
    <row r="41" spans="3:24" s="10" customFormat="1" x14ac:dyDescent="0.25">
      <c r="R41" s="10">
        <v>8.11</v>
      </c>
      <c r="S41" s="10">
        <v>3.02</v>
      </c>
      <c r="T41" s="10">
        <f t="shared" si="49"/>
        <v>24.492199999999997</v>
      </c>
    </row>
    <row r="42" spans="3:24" x14ac:dyDescent="0.25">
      <c r="R42" s="10">
        <v>16.170000000000002</v>
      </c>
      <c r="S42" s="10">
        <v>6.91</v>
      </c>
      <c r="T42" s="10">
        <f t="shared" si="49"/>
        <v>111.73470000000002</v>
      </c>
    </row>
    <row r="43" spans="3:24" x14ac:dyDescent="0.25">
      <c r="R43" s="10">
        <v>22.36</v>
      </c>
      <c r="S43" s="10">
        <v>7.46</v>
      </c>
      <c r="T43" s="10">
        <f t="shared" si="49"/>
        <v>166.8056</v>
      </c>
    </row>
    <row r="44" spans="3:24" x14ac:dyDescent="0.25">
      <c r="R44" s="10">
        <v>9.42</v>
      </c>
      <c r="S44" s="10">
        <v>1.86</v>
      </c>
      <c r="T44" s="10">
        <f t="shared" si="49"/>
        <v>17.5212</v>
      </c>
    </row>
    <row r="45" spans="3:24" x14ac:dyDescent="0.25">
      <c r="R45" s="10">
        <v>1.87</v>
      </c>
      <c r="S45" s="10">
        <v>1.49</v>
      </c>
      <c r="T45" s="10">
        <f t="shared" si="49"/>
        <v>2.7863000000000002</v>
      </c>
      <c r="V45" s="70">
        <f>T39+T40+T41+T42+T43+T44+T45</f>
        <v>379.38459999999998</v>
      </c>
    </row>
    <row r="46" spans="3:24" x14ac:dyDescent="0.25">
      <c r="T46" s="10"/>
    </row>
    <row r="47" spans="3:24" x14ac:dyDescent="0.25">
      <c r="Q47" t="s">
        <v>104</v>
      </c>
      <c r="R47" s="10">
        <v>4.78</v>
      </c>
      <c r="S47" s="10">
        <v>4.5199999999999996</v>
      </c>
      <c r="T47" s="10">
        <f>R47*S47</f>
        <v>21.605599999999999</v>
      </c>
    </row>
    <row r="48" spans="3:24" x14ac:dyDescent="0.25">
      <c r="R48" s="10">
        <v>4.3499999999999996</v>
      </c>
      <c r="S48" s="10">
        <v>5.95</v>
      </c>
      <c r="T48" s="10">
        <f>R48*S48</f>
        <v>25.8825</v>
      </c>
      <c r="V48" s="70">
        <f>T47+T48</f>
        <v>47.488100000000003</v>
      </c>
      <c r="X48" s="70">
        <f>V37+V45+V48</f>
        <v>1623.0479999999998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116-PC</cp:lastModifiedBy>
  <cp:lastPrinted>2019-11-05T06:14:02Z</cp:lastPrinted>
  <dcterms:created xsi:type="dcterms:W3CDTF">2018-02-17T10:36:41Z</dcterms:created>
  <dcterms:modified xsi:type="dcterms:W3CDTF">2023-11-24T08:15:48Z</dcterms:modified>
</cp:coreProperties>
</file>