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Nilesh Gaikwad\"/>
    </mc:Choice>
  </mc:AlternateContent>
  <bookViews>
    <workbookView xWindow="0" yWindow="0" windowWidth="14370" windowHeight="661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MB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3" l="1"/>
  <c r="C28" i="23"/>
  <c r="C30" i="23" s="1"/>
  <c r="D30" i="23" s="1"/>
  <c r="G18" i="32"/>
  <c r="F18" i="32"/>
  <c r="F17" i="32"/>
  <c r="F16" i="32"/>
  <c r="G9" i="32"/>
  <c r="G10" i="32"/>
  <c r="G11" i="32"/>
  <c r="G12" i="32"/>
  <c r="G8" i="32"/>
  <c r="G13" i="32" l="1"/>
  <c r="C18" i="25"/>
  <c r="P14" i="4"/>
  <c r="Q14" i="4" s="1"/>
  <c r="B14" i="4" s="1"/>
  <c r="C14" i="4" s="1"/>
  <c r="D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Q11" i="4"/>
  <c r="B11" i="4" s="1"/>
  <c r="C11" i="4" s="1"/>
  <c r="D11" i="4" s="1"/>
  <c r="P11" i="4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A8" i="4"/>
  <c r="Q7" i="4"/>
  <c r="B7" i="4" s="1"/>
  <c r="C7" i="4" s="1"/>
  <c r="D7" i="4" s="1"/>
  <c r="P7" i="4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P3" i="4"/>
  <c r="J3" i="4"/>
  <c r="I3" i="4"/>
  <c r="E3" i="4"/>
  <c r="B3" i="4"/>
  <c r="C3" i="4" s="1"/>
  <c r="D3" i="4" s="1"/>
  <c r="A3" i="4"/>
  <c r="P2" i="4"/>
  <c r="Q2" i="4" s="1"/>
  <c r="B2" i="4" s="1"/>
  <c r="C2" i="4" s="1"/>
  <c r="D2" i="4" s="1"/>
  <c r="J2" i="4"/>
  <c r="I2" i="4"/>
  <c r="E2" i="4"/>
  <c r="A2" i="4"/>
  <c r="G6" i="4" l="1"/>
  <c r="G10" i="4"/>
  <c r="G14" i="4"/>
  <c r="G5" i="4"/>
  <c r="G9" i="4"/>
  <c r="G13" i="4"/>
  <c r="F14" i="4"/>
  <c r="G8" i="4"/>
  <c r="G12" i="4"/>
  <c r="G4" i="4"/>
  <c r="G2" i="4"/>
  <c r="G3" i="4"/>
  <c r="G7" i="4"/>
  <c r="G11" i="4"/>
  <c r="F2" i="4"/>
  <c r="F4" i="4"/>
  <c r="F8" i="4"/>
  <c r="F9" i="4"/>
  <c r="F10" i="4"/>
  <c r="F11" i="4"/>
  <c r="F12" i="4"/>
  <c r="F13" i="4"/>
  <c r="H2" i="4"/>
  <c r="H5" i="4"/>
  <c r="H6" i="4"/>
  <c r="H8" i="4"/>
  <c r="H9" i="4"/>
  <c r="H10" i="4"/>
  <c r="H11" i="4"/>
  <c r="H12" i="4"/>
  <c r="H13" i="4"/>
  <c r="H14" i="4"/>
  <c r="F3" i="4"/>
  <c r="F5" i="4"/>
  <c r="F6" i="4"/>
  <c r="F7" i="4"/>
  <c r="H3" i="4"/>
  <c r="H4" i="4"/>
  <c r="H7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H32" i="4" l="1"/>
  <c r="I31" i="4"/>
  <c r="I2" i="24"/>
  <c r="G34" i="4"/>
  <c r="H15" i="4"/>
  <c r="F15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P17" i="4" l="1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7" i="4"/>
  <c r="C17" i="4" l="1"/>
  <c r="G17" i="4" s="1"/>
  <c r="F17" i="4"/>
  <c r="C16" i="4"/>
  <c r="G16" i="4" s="1"/>
  <c r="F16" i="4"/>
  <c r="D17" i="4"/>
  <c r="H17" i="4" s="1"/>
  <c r="D16" i="4" l="1"/>
  <c r="H16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<sst xmlns="http://schemas.openxmlformats.org/spreadsheetml/2006/main" count="129" uniqueCount="98">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</sst>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5" fillId="0" borderId="0" xfId="0" applyFont="1"/>
    <xf numFmtId="165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0" fillId="0" borderId="0" xfId="0" applyFont="1"/>
    <xf numFmtId="166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6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5" fontId="14" fillId="0" borderId="0" xfId="0" applyNumberFormat="1" applyFont="1"/>
    <xf numFmtId="165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5" fontId="15" fillId="0" borderId="0" xfId="1" applyFont="1" applyBorder="1"/>
    <xf numFmtId="165" fontId="14" fillId="0" borderId="0" xfId="1" applyFont="1" applyBorder="1"/>
    <xf numFmtId="165" fontId="14" fillId="2" borderId="0" xfId="1" applyFont="1" applyFill="1" applyBorder="1"/>
    <xf numFmtId="0" fontId="7" fillId="0" borderId="4" xfId="0" applyFont="1" applyBorder="1" applyAlignment="1">
      <alignment wrapText="1"/>
    </xf>
    <xf numFmtId="165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5" fontId="15" fillId="2" borderId="0" xfId="1" applyFont="1" applyFill="1" applyBorder="1"/>
    <xf numFmtId="165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5" fontId="9" fillId="0" borderId="7" xfId="0" applyNumberFormat="1" applyFont="1" applyBorder="1"/>
    <xf numFmtId="0" fontId="9" fillId="0" borderId="4" xfId="0" applyFont="1" applyBorder="1"/>
    <xf numFmtId="164" fontId="2" fillId="0" borderId="0" xfId="0" applyNumberFormat="1" applyFont="1"/>
    <xf numFmtId="165" fontId="2" fillId="0" borderId="0" xfId="0" applyNumberFormat="1" applyFont="1"/>
    <xf numFmtId="0" fontId="0" fillId="2" borderId="0" xfId="0" applyFill="1" applyBorder="1"/>
    <xf numFmtId="0" fontId="7" fillId="2" borderId="0" xfId="0" applyFont="1" applyFill="1" applyBorder="1"/>
    <xf numFmtId="1" fontId="0" fillId="0" borderId="0" xfId="0" applyNumberFormat="1"/>
    <xf numFmtId="1" fontId="2" fillId="0" borderId="0" xfId="0" applyNumberFormat="1" applyFont="1"/>
    <xf numFmtId="43" fontId="0" fillId="0" borderId="0" xfId="0" applyNumberFormat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9</xdr:col>
      <xdr:colOff>247650</xdr:colOff>
      <xdr:row>20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5734050" cy="38004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104775</xdr:rowOff>
    </xdr:from>
    <xdr:to>
      <xdr:col>10</xdr:col>
      <xdr:colOff>219075</xdr:colOff>
      <xdr:row>23</xdr:row>
      <xdr:rowOff>142875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295275"/>
          <a:ext cx="5734050" cy="4229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3</xdr:row>
      <xdr:rowOff>104775</xdr:rowOff>
    </xdr:from>
    <xdr:to>
      <xdr:col>11</xdr:col>
      <xdr:colOff>38100</xdr:colOff>
      <xdr:row>22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9650" y="676275"/>
          <a:ext cx="5734050" cy="3562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39535</v>
      </c>
      <c r="F2" s="48"/>
      <c r="G2" s="125" t="s">
        <v>76</v>
      </c>
      <c r="H2" s="126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37500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37500</v>
      </c>
      <c r="D5" s="33" t="s">
        <v>61</v>
      </c>
      <c r="E5" s="34">
        <f>ROUND(C5/10.764,0)</f>
        <v>3484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14800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22700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>
        <v>0</v>
      </c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22700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37500</v>
      </c>
      <c r="D10" s="33" t="s">
        <v>61</v>
      </c>
      <c r="E10" s="34">
        <f>ROUND(C10/10.764,0)</f>
        <v>3484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2023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2022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1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59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>
        <v>538</v>
      </c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124">
        <f>E10*C16</f>
        <v>1874392</v>
      </c>
      <c r="D17" s="48"/>
      <c r="E17" s="48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124">
        <f>C16*2000</f>
        <v>1076000</v>
      </c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="85" zoomScaleNormal="85" workbookViewId="0">
      <selection activeCell="G11" sqref="G1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  <col min="10" max="10" width="15.285156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5400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3400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3400</v>
      </c>
      <c r="D14" s="103"/>
      <c r="E14" s="15"/>
      <c r="F14" s="96"/>
      <c r="G14" s="50"/>
      <c r="H14" s="37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5400</v>
      </c>
      <c r="D16" s="101"/>
      <c r="E16" s="110"/>
      <c r="F16" s="96"/>
      <c r="G16" s="50"/>
      <c r="H16" s="30"/>
    </row>
    <row r="17" spans="1:10" ht="16.5">
      <c r="A17" s="15"/>
      <c r="B17" s="104"/>
      <c r="C17" s="105"/>
      <c r="D17" s="105"/>
      <c r="E17" s="15"/>
      <c r="F17" s="96"/>
      <c r="G17" s="50"/>
    </row>
    <row r="18" spans="1:10" ht="16.5">
      <c r="A18" s="108" t="s">
        <v>94</v>
      </c>
      <c r="B18" s="111"/>
      <c r="C18" s="112">
        <v>489</v>
      </c>
      <c r="D18" s="112"/>
      <c r="E18" s="49"/>
      <c r="F18" s="96"/>
      <c r="G18" s="120"/>
      <c r="H18" s="118"/>
    </row>
    <row r="19" spans="1:10" ht="16.5">
      <c r="A19" s="97"/>
      <c r="B19" s="113"/>
      <c r="C19" s="90">
        <f>C18*C16</f>
        <v>2640600</v>
      </c>
      <c r="D19" s="96" t="s">
        <v>68</v>
      </c>
      <c r="E19" s="90"/>
      <c r="F19" s="96"/>
      <c r="G19" s="121"/>
      <c r="H19" s="119"/>
      <c r="J19" s="30"/>
    </row>
    <row r="20" spans="1:10" ht="16.5">
      <c r="A20" s="97"/>
      <c r="B20" s="15"/>
      <c r="C20" s="90">
        <f>C19*95%</f>
        <v>2508570</v>
      </c>
      <c r="D20" s="96" t="s">
        <v>24</v>
      </c>
      <c r="E20" s="91"/>
      <c r="F20" s="96"/>
      <c r="G20" s="121"/>
      <c r="H20" s="118"/>
    </row>
    <row r="21" spans="1:10" ht="16.5">
      <c r="A21" s="97"/>
      <c r="B21" s="15"/>
      <c r="C21" s="90">
        <f>C19*80%</f>
        <v>2112480</v>
      </c>
      <c r="D21" s="96" t="s">
        <v>25</v>
      </c>
      <c r="E21" s="91"/>
      <c r="F21" s="96"/>
      <c r="G21" s="50"/>
    </row>
    <row r="22" spans="1:10" ht="16.5">
      <c r="A22" s="97"/>
      <c r="B22" s="15"/>
      <c r="C22" s="24"/>
      <c r="D22" s="24"/>
      <c r="E22" s="15"/>
      <c r="F22" s="96"/>
      <c r="G22" s="50"/>
    </row>
    <row r="23" spans="1:10" ht="16.5">
      <c r="A23" s="114" t="s">
        <v>26</v>
      </c>
      <c r="B23" s="115"/>
      <c r="C23" s="116">
        <f>C4*C18</f>
        <v>978000</v>
      </c>
      <c r="D23" s="116">
        <f>D4*D18</f>
        <v>0</v>
      </c>
      <c r="E23" s="15"/>
      <c r="F23" s="110"/>
    </row>
    <row r="24" spans="1:10" ht="16.5">
      <c r="A24" s="97" t="s">
        <v>27</v>
      </c>
      <c r="B24" s="15"/>
      <c r="C24" s="24"/>
      <c r="D24" s="24"/>
      <c r="E24" s="15"/>
      <c r="F24" s="15"/>
    </row>
    <row r="25" spans="1:10" ht="16.5">
      <c r="A25" s="117" t="s">
        <v>28</v>
      </c>
      <c r="B25" s="24"/>
      <c r="C25" s="91">
        <f>C19*0.025/12</f>
        <v>5501.25</v>
      </c>
      <c r="D25" s="91"/>
      <c r="E25" s="15"/>
      <c r="F25" s="15"/>
    </row>
    <row r="26" spans="1:10" ht="16.5">
      <c r="A26" s="15"/>
      <c r="B26" s="15"/>
      <c r="C26" s="91"/>
      <c r="D26" s="91"/>
      <c r="E26" s="15"/>
      <c r="F26" s="15"/>
    </row>
    <row r="27" spans="1:10">
      <c r="C27" s="11"/>
      <c r="D27" s="11"/>
    </row>
    <row r="28" spans="1:10">
      <c r="B28" s="48">
        <v>39.729999999999997</v>
      </c>
      <c r="C28" s="122">
        <f>B28*10.764</f>
        <v>427.65371999999996</v>
      </c>
      <c r="D28" s="48"/>
      <c r="E28" s="122"/>
    </row>
    <row r="29" spans="1:10">
      <c r="B29" s="48">
        <v>5.72</v>
      </c>
      <c r="C29" s="122">
        <f>B29*10.764</f>
        <v>61.57007999999999</v>
      </c>
      <c r="D29" s="48"/>
    </row>
    <row r="30" spans="1:10">
      <c r="B30" s="48"/>
      <c r="C30" s="123">
        <f>SUM(C28:C29)</f>
        <v>489.22379999999998</v>
      </c>
      <c r="D30" s="122">
        <f>C30*1.1</f>
        <v>538.14618000000007</v>
      </c>
    </row>
    <row r="31" spans="1:10">
      <c r="C31"/>
      <c r="D31"/>
    </row>
    <row r="32" spans="1:10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645.83333333333337</v>
      </c>
      <c r="C2" s="4">
        <f t="shared" ref="C2:C14" si="2">B2*1.2</f>
        <v>775</v>
      </c>
      <c r="D2" s="4">
        <f t="shared" ref="D2:D14" si="3">C2*1.2</f>
        <v>930</v>
      </c>
      <c r="E2" s="5">
        <f t="shared" ref="E2:E14" si="4">R2</f>
        <v>4900000</v>
      </c>
      <c r="F2" s="4">
        <f t="shared" ref="F2:F14" si="5">ROUND((E2/B2),0)</f>
        <v>7587</v>
      </c>
      <c r="G2" s="4">
        <f t="shared" ref="G2:G14" si="6">ROUND((E2/C2),0)</f>
        <v>6323</v>
      </c>
      <c r="H2" s="4">
        <f t="shared" ref="H2:H14" si="7">ROUND((E2/D2),0)</f>
        <v>5269</v>
      </c>
      <c r="I2" s="4">
        <f t="shared" ref="I2:I14" si="8">T2</f>
        <v>0</v>
      </c>
      <c r="J2" s="4">
        <f t="shared" ref="J2:J14" si="9">U2</f>
        <v>0</v>
      </c>
      <c r="K2" s="48"/>
      <c r="L2" s="48"/>
      <c r="M2" s="48"/>
      <c r="N2" s="48"/>
      <c r="O2" s="48">
        <v>930</v>
      </c>
      <c r="P2" s="48">
        <f t="shared" ref="P2:P7" si="10">O2/1.2</f>
        <v>775</v>
      </c>
      <c r="Q2" s="48">
        <f t="shared" ref="Q2:Q14" si="11">P2/1.2</f>
        <v>645.83333333333337</v>
      </c>
      <c r="R2" s="2">
        <v>4900000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591</v>
      </c>
      <c r="C3" s="4">
        <f t="shared" si="2"/>
        <v>709.19999999999993</v>
      </c>
      <c r="D3" s="4">
        <f t="shared" si="3"/>
        <v>851.03999999999985</v>
      </c>
      <c r="E3" s="5">
        <f t="shared" si="4"/>
        <v>4500000</v>
      </c>
      <c r="F3" s="4">
        <f t="shared" si="5"/>
        <v>7614</v>
      </c>
      <c r="G3" s="4">
        <f t="shared" si="6"/>
        <v>6345</v>
      </c>
      <c r="H3" s="4">
        <f t="shared" si="7"/>
        <v>5288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0</v>
      </c>
      <c r="P3" s="48">
        <f t="shared" si="10"/>
        <v>0</v>
      </c>
      <c r="Q3" s="48">
        <v>591</v>
      </c>
      <c r="R3" s="2">
        <v>4500000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1128.4722222222224</v>
      </c>
      <c r="C4" s="4">
        <f t="shared" si="2"/>
        <v>1354.1666666666667</v>
      </c>
      <c r="D4" s="4">
        <f t="shared" si="3"/>
        <v>1625</v>
      </c>
      <c r="E4" s="5">
        <f t="shared" si="4"/>
        <v>9630000</v>
      </c>
      <c r="F4" s="4">
        <f t="shared" si="5"/>
        <v>8534</v>
      </c>
      <c r="G4" s="4">
        <f t="shared" si="6"/>
        <v>7111</v>
      </c>
      <c r="H4" s="4">
        <f t="shared" si="7"/>
        <v>5926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1625</v>
      </c>
      <c r="P4" s="48">
        <f t="shared" si="10"/>
        <v>1354.1666666666667</v>
      </c>
      <c r="Q4" s="48">
        <f t="shared" si="11"/>
        <v>1128.4722222222224</v>
      </c>
      <c r="R4" s="2">
        <v>9630000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 t="shared" si="10"/>
        <v>0</v>
      </c>
      <c r="Q5" s="48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 t="shared" si="10"/>
        <v>0</v>
      </c>
      <c r="Q6" s="48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8"/>
      <c r="L7" s="48"/>
      <c r="M7" s="48"/>
      <c r="N7" s="48"/>
      <c r="O7" s="48">
        <v>0</v>
      </c>
      <c r="P7" s="48">
        <f t="shared" si="10"/>
        <v>0</v>
      </c>
      <c r="Q7" s="4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8"/>
      <c r="L8" s="48"/>
      <c r="M8" s="48"/>
      <c r="N8" s="48"/>
      <c r="O8" s="48">
        <v>0</v>
      </c>
      <c r="P8" s="48">
        <f>O8/1.2</f>
        <v>0</v>
      </c>
      <c r="Q8" s="4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8"/>
      <c r="L10" s="48"/>
      <c r="M10" s="48"/>
      <c r="N10" s="48"/>
      <c r="O10" s="48">
        <v>0</v>
      </c>
      <c r="P10" s="48">
        <f t="shared" ref="P10:P12" si="12">O10/1.2</f>
        <v>0</v>
      </c>
      <c r="Q10" s="48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8"/>
      <c r="L11" s="48"/>
      <c r="M11" s="48"/>
      <c r="N11" s="48"/>
      <c r="O11" s="48">
        <v>0</v>
      </c>
      <c r="P11" s="48">
        <f t="shared" si="12"/>
        <v>0</v>
      </c>
      <c r="Q11" s="48">
        <f t="shared" si="11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8"/>
      <c r="L12" s="48"/>
      <c r="M12" s="48"/>
      <c r="N12" s="48"/>
      <c r="O12" s="48">
        <v>0</v>
      </c>
      <c r="P12" s="48">
        <f t="shared" si="12"/>
        <v>0</v>
      </c>
      <c r="Q12" s="48">
        <f t="shared" si="11"/>
        <v>0</v>
      </c>
      <c r="R12" s="2">
        <v>0</v>
      </c>
      <c r="S12" s="2"/>
      <c r="V12" s="45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8"/>
      <c r="L13" s="48"/>
      <c r="M13" s="48"/>
      <c r="N13" s="48"/>
      <c r="O13" s="48">
        <v>0</v>
      </c>
      <c r="P13" s="48">
        <f>O13/1.2</f>
        <v>0</v>
      </c>
      <c r="Q13" s="48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11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O15">
        <v>0</v>
      </c>
      <c r="P15">
        <f t="shared" ref="P15" si="23">O15/1.2</f>
        <v>0</v>
      </c>
      <c r="Q15">
        <f t="shared" ref="Q15" si="24">P15/1.2</f>
        <v>0</v>
      </c>
      <c r="R15" s="2">
        <v>0</v>
      </c>
      <c r="S15" s="2"/>
    </row>
    <row r="16" spans="1:35">
      <c r="A16" s="4">
        <f t="shared" ref="A16:A17" si="25">N16</f>
        <v>0</v>
      </c>
      <c r="B16" s="4">
        <f t="shared" ref="B16:B17" si="26">Q16</f>
        <v>0</v>
      </c>
      <c r="C16" s="4">
        <f t="shared" ref="C16:C17" si="27">B16*1.2</f>
        <v>0</v>
      </c>
      <c r="D16" s="4">
        <f t="shared" ref="D16:D17" si="28">C16*1.2</f>
        <v>0</v>
      </c>
      <c r="E16" s="5">
        <f t="shared" ref="E16:E17" si="29">R16</f>
        <v>0</v>
      </c>
      <c r="F16" s="4" t="e">
        <f t="shared" ref="F16:F17" si="30">ROUND((E16/B16),0)</f>
        <v>#DIV/0!</v>
      </c>
      <c r="G16" s="4" t="e">
        <f t="shared" ref="G16:G17" si="31">ROUND((E16/C16),0)</f>
        <v>#DIV/0!</v>
      </c>
      <c r="H16" s="4" t="e">
        <f t="shared" ref="H16:H17" si="32">ROUND((E16/D16),0)</f>
        <v>#DIV/0!</v>
      </c>
      <c r="I16" s="4">
        <f t="shared" ref="I16:J17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7" si="35">P16/1.2</f>
        <v>0</v>
      </c>
      <c r="R16" s="2">
        <v>0</v>
      </c>
      <c r="S16" s="2"/>
    </row>
    <row r="17" spans="1:19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48"/>
      <c r="P19" s="48"/>
      <c r="Q19" s="48"/>
      <c r="R19" s="2"/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E8" sqref="E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G18"/>
  <sheetViews>
    <sheetView workbookViewId="0">
      <selection activeCell="J16" sqref="J16"/>
    </sheetView>
  </sheetViews>
  <sheetFormatPr defaultRowHeight="15"/>
  <sheetData>
    <row r="8" spans="5:7">
      <c r="E8">
        <v>15</v>
      </c>
      <c r="F8">
        <v>10.8</v>
      </c>
      <c r="G8">
        <f>F8*E8</f>
        <v>162</v>
      </c>
    </row>
    <row r="9" spans="5:7">
      <c r="E9">
        <v>13.3</v>
      </c>
      <c r="F9">
        <v>7.1</v>
      </c>
      <c r="G9" s="48">
        <f t="shared" ref="G9:G12" si="0">F9*E9</f>
        <v>94.43</v>
      </c>
    </row>
    <row r="10" spans="5:7">
      <c r="E10">
        <v>3.6</v>
      </c>
      <c r="F10">
        <v>7.1</v>
      </c>
      <c r="G10" s="48">
        <f t="shared" si="0"/>
        <v>25.56</v>
      </c>
    </row>
    <row r="11" spans="5:7">
      <c r="E11">
        <v>7.4</v>
      </c>
      <c r="F11">
        <v>3.9</v>
      </c>
      <c r="G11" s="48">
        <f t="shared" si="0"/>
        <v>28.86</v>
      </c>
    </row>
    <row r="12" spans="5:7">
      <c r="E12">
        <v>10.1</v>
      </c>
      <c r="F12">
        <v>12.1</v>
      </c>
      <c r="G12" s="48">
        <f t="shared" si="0"/>
        <v>122.21</v>
      </c>
    </row>
    <row r="13" spans="5:7">
      <c r="G13">
        <f>SUM(G8:G12)</f>
        <v>433.06</v>
      </c>
    </row>
    <row r="16" spans="5:7">
      <c r="E16">
        <v>39.729999999999997</v>
      </c>
      <c r="F16" s="122">
        <f>E16*10.764</f>
        <v>427.65371999999996</v>
      </c>
    </row>
    <row r="17" spans="5:7">
      <c r="E17">
        <v>5.72</v>
      </c>
      <c r="F17" s="122">
        <f>E17*10.764</f>
        <v>61.57007999999999</v>
      </c>
    </row>
    <row r="18" spans="5:7">
      <c r="F18" s="123">
        <f>SUM(F16:F17)</f>
        <v>489.22379999999998</v>
      </c>
      <c r="G18" s="122">
        <f>F18*1.1</f>
        <v>538.14618000000007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2023-11-01T12:10:32Z</dcterms:modified>
</cp:coreProperties>
</file>