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825BBC6-E8A8-4559-96DA-3594F91C7E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2" i="5" l="1"/>
  <c r="N41" i="5"/>
  <c r="N40" i="5"/>
  <c r="N39" i="5"/>
  <c r="N38" i="5"/>
  <c r="K11" i="5"/>
  <c r="K10" i="5"/>
  <c r="K9" i="5"/>
  <c r="I24" i="5"/>
  <c r="I23" i="5"/>
  <c r="I22" i="5"/>
  <c r="I21" i="5"/>
  <c r="I20" i="5"/>
  <c r="I19" i="5"/>
  <c r="I18" i="5"/>
  <c r="B21" i="5"/>
  <c r="B20" i="5"/>
  <c r="M11" i="5"/>
  <c r="M10" i="5"/>
  <c r="M9" i="5"/>
  <c r="D13" i="5"/>
  <c r="C13" i="5"/>
  <c r="B13" i="5"/>
  <c r="D9" i="5"/>
  <c r="C9" i="5"/>
  <c r="B9" i="5"/>
  <c r="J11" i="5"/>
  <c r="J10" i="5"/>
  <c r="J9" i="5"/>
  <c r="D18" i="5"/>
  <c r="D12" i="5"/>
  <c r="D7" i="5"/>
  <c r="D8" i="5" s="1"/>
  <c r="C18" i="5"/>
  <c r="C12" i="5"/>
  <c r="C7" i="5"/>
  <c r="C8" i="5" s="1"/>
  <c r="G39" i="5"/>
  <c r="I32" i="5"/>
  <c r="D14" i="5" l="1"/>
  <c r="D15" i="5" s="1"/>
  <c r="D19" i="5" s="1"/>
  <c r="D22" i="5" s="1"/>
  <c r="C14" i="5"/>
  <c r="C15" i="5" s="1"/>
  <c r="C19" i="5" s="1"/>
  <c r="B18" i="5"/>
  <c r="I34" i="5"/>
  <c r="I33" i="5"/>
  <c r="J41" i="5"/>
  <c r="K41" i="5" s="1"/>
  <c r="G41" i="5"/>
  <c r="J40" i="5"/>
  <c r="G40" i="5"/>
  <c r="M39" i="5"/>
  <c r="J39" i="5"/>
  <c r="L39" i="5" s="1"/>
  <c r="J38" i="5"/>
  <c r="L38" i="5" s="1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s="1"/>
  <c r="D21" i="5" l="1"/>
  <c r="D20" i="5"/>
  <c r="C22" i="5"/>
  <c r="C21" i="5"/>
  <c r="C20" i="5"/>
  <c r="K40" i="5"/>
  <c r="L40" i="5"/>
  <c r="B14" i="5"/>
  <c r="B15" i="5" s="1"/>
  <c r="B19" i="5" s="1"/>
  <c r="B22" i="5" s="1"/>
  <c r="K38" i="5"/>
  <c r="K39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<sst xmlns="http://schemas.openxmlformats.org/spreadsheetml/2006/main" count="28" uniqueCount="28">
  <si>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</si>
  <si>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</si>
  <si>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</si>
  <si>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</si>
  <si>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</si>
  <si>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</si>
  <si>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</si>
  <si>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</si>
  <si>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</si>
  <si>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</si>
  <si>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</si>
  <si>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</si>
  <si>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</si>
  <si>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</si>
  <si>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</si>
  <si>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</si>
  <si>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</si>
  <si>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</si>
  <si>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</si>
  <si>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</si>
  <si>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</si>
  <si>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</si>
  <si>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Built up area</t>
  </si>
  <si>
    <t>Carpet</t>
  </si>
  <si>
    <t>L/4</t>
  </si>
  <si>
    <t>S/2</t>
  </si>
  <si>
    <t>G/1</t>
  </si>
  <si>
    <t>G-1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</si>
</sst>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343629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89B43-5D5C-41BE-B635-990C8FA4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429" cy="75448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305523</xdr:colOff>
      <xdr:row>39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6CD39E-AB15-4C17-8C01-0E3B9D6E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82323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652CA-B147-419F-BAE2-80B472B8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2EDDD-1FA1-4EE8-B5F6-D5D1E8EB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449865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DB4C0-BBC6-4689-A256-2B08E86E6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9865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50463D-E188-4D88-8C5C-B2C0864A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2"/>
  <sheetViews>
    <sheetView tabSelected="1" workbookViewId="0">
      <selection activeCell="G18" sqref="G18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3" x14ac:dyDescent="0.25">
      <c r="A3" s="3"/>
      <c r="B3" s="3"/>
      <c r="C3" s="3"/>
      <c r="D3" s="17"/>
    </row>
    <row r="4" spans="1:13" ht="16.5" x14ac:dyDescent="0.3">
      <c r="A4" s="15"/>
      <c r="B4" s="16" t="s">
        <v>24</v>
      </c>
      <c r="C4" s="16" t="s">
        <v>25</v>
      </c>
      <c r="D4" s="16" t="s">
        <v>26</v>
      </c>
    </row>
    <row r="5" spans="1:13" ht="16.5" x14ac:dyDescent="0.3">
      <c r="A5" s="4" t="s">
        <v>4</v>
      </c>
      <c r="B5" s="4">
        <v>2023</v>
      </c>
      <c r="C5" s="4">
        <v>2023</v>
      </c>
      <c r="D5" s="3">
        <v>2023</v>
      </c>
      <c r="I5" s="3" t="s">
        <v>1</v>
      </c>
      <c r="J5" s="3"/>
      <c r="K5" s="3"/>
      <c r="L5" s="3"/>
    </row>
    <row r="6" spans="1:13" ht="16.5" x14ac:dyDescent="0.3">
      <c r="A6" s="4" t="s">
        <v>5</v>
      </c>
      <c r="B6" s="4">
        <v>2018</v>
      </c>
      <c r="C6" s="4">
        <v>2018</v>
      </c>
      <c r="D6" s="3">
        <v>2018</v>
      </c>
      <c r="I6" s="3">
        <v>2018</v>
      </c>
      <c r="J6" s="3">
        <v>2023</v>
      </c>
      <c r="K6" s="3">
        <f>J6-I6</f>
        <v>5</v>
      </c>
      <c r="L6" s="3">
        <f>K6-60</f>
        <v>-55</v>
      </c>
    </row>
    <row r="7" spans="1:13" ht="16.5" x14ac:dyDescent="0.3">
      <c r="A7" s="4" t="s">
        <v>6</v>
      </c>
      <c r="B7" s="4">
        <f>B5-B6</f>
        <v>5</v>
      </c>
      <c r="C7" s="4">
        <f>C5-C6</f>
        <v>5</v>
      </c>
      <c r="D7" s="3">
        <f>D5-D6</f>
        <v>5</v>
      </c>
      <c r="I7" s="3"/>
      <c r="J7" s="3"/>
      <c r="K7" s="3"/>
    </row>
    <row r="8" spans="1:13" ht="16.5" x14ac:dyDescent="0.3">
      <c r="A8" s="4"/>
      <c r="B8" s="4">
        <f>B7-60</f>
        <v>-55</v>
      </c>
      <c r="C8" s="4">
        <f>C7-60</f>
        <v>-55</v>
      </c>
      <c r="D8" s="3">
        <f>D7-60</f>
        <v>-55</v>
      </c>
      <c r="H8" s="12"/>
      <c r="I8" s="13" t="s">
        <v>23</v>
      </c>
      <c r="J8" s="13" t="s">
        <v>22</v>
      </c>
      <c r="K8" s="13"/>
    </row>
    <row r="9" spans="1:13" ht="16.5" x14ac:dyDescent="0.3">
      <c r="A9" s="4" t="s">
        <v>7</v>
      </c>
      <c r="B9" s="8">
        <f>581*2500</f>
        <v>1452500</v>
      </c>
      <c r="C9" s="8">
        <f>420*2500</f>
        <v>1050000</v>
      </c>
      <c r="D9" s="8">
        <f>420*2500</f>
        <v>1050000</v>
      </c>
      <c r="H9" s="12"/>
      <c r="I9" s="13">
        <v>484</v>
      </c>
      <c r="J9" s="13">
        <f>I9*1.2</f>
        <v>580.79999999999995</v>
      </c>
      <c r="K9" s="13">
        <f>J9*1.3</f>
        <v>755.04</v>
      </c>
      <c r="L9">
        <v>3500</v>
      </c>
      <c r="M9">
        <f>L9*K9</f>
        <v>2642640</v>
      </c>
    </row>
    <row r="10" spans="1:13" ht="16.5" x14ac:dyDescent="0.3">
      <c r="A10" s="4" t="s">
        <v>8</v>
      </c>
      <c r="B10" s="4"/>
      <c r="C10" s="4"/>
      <c r="D10" s="3"/>
      <c r="H10" s="12"/>
      <c r="I10" s="13">
        <v>350</v>
      </c>
      <c r="J10" s="13">
        <f>I10*1.2</f>
        <v>420</v>
      </c>
      <c r="K10" s="13">
        <f>J10*1.3</f>
        <v>546</v>
      </c>
      <c r="L10">
        <v>3500</v>
      </c>
      <c r="M10">
        <f>L10*K10</f>
        <v>1911000</v>
      </c>
    </row>
    <row r="11" spans="1:13" ht="16.5" x14ac:dyDescent="0.3">
      <c r="A11" s="4"/>
      <c r="B11" s="4"/>
      <c r="C11" s="4"/>
      <c r="D11" s="3"/>
      <c r="H11" s="12"/>
      <c r="I11" s="13">
        <v>350</v>
      </c>
      <c r="J11" s="13">
        <f>I11*1.2</f>
        <v>420</v>
      </c>
      <c r="K11" s="13">
        <f>J11*1.3</f>
        <v>546</v>
      </c>
      <c r="L11">
        <v>3500</v>
      </c>
      <c r="M11">
        <f>L11*K11</f>
        <v>1911000</v>
      </c>
    </row>
    <row r="12" spans="1:13" ht="16.5" x14ac:dyDescent="0.3">
      <c r="A12" s="4" t="s">
        <v>9</v>
      </c>
      <c r="B12" s="4">
        <f>100-10</f>
        <v>90</v>
      </c>
      <c r="C12" s="4">
        <f>100-10</f>
        <v>90</v>
      </c>
      <c r="D12" s="3">
        <f t="shared" ref="D12" si="0">100-10</f>
        <v>90</v>
      </c>
      <c r="I12" s="3"/>
      <c r="J12" s="3"/>
      <c r="K12" s="3"/>
    </row>
    <row r="13" spans="1:13" ht="16.5" x14ac:dyDescent="0.3">
      <c r="A13" s="4" t="s">
        <v>10</v>
      </c>
      <c r="B13" s="4">
        <f>B12*0/60</f>
        <v>0</v>
      </c>
      <c r="C13" s="4">
        <f>C12*0/60</f>
        <v>0</v>
      </c>
      <c r="D13" s="4">
        <f>D12*0/60</f>
        <v>0</v>
      </c>
    </row>
    <row r="14" spans="1:13" ht="16.5" x14ac:dyDescent="0.3">
      <c r="A14" s="4"/>
      <c r="B14" s="9">
        <f>B13%</f>
        <v>0</v>
      </c>
      <c r="C14" s="9">
        <f>C13%</f>
        <v>0</v>
      </c>
      <c r="D14" s="14">
        <f>D13%</f>
        <v>0</v>
      </c>
    </row>
    <row r="15" spans="1:13" ht="16.5" x14ac:dyDescent="0.3">
      <c r="A15" s="4" t="s">
        <v>11</v>
      </c>
      <c r="B15" s="8">
        <f>ROUND((B9*B14),0)</f>
        <v>0</v>
      </c>
      <c r="C15" s="8">
        <f>ROUND((C9*C14),0)</f>
        <v>0</v>
      </c>
      <c r="D15" s="8">
        <f>ROUND((D9*D14),0)</f>
        <v>0</v>
      </c>
    </row>
    <row r="16" spans="1:13" ht="16.5" x14ac:dyDescent="0.3">
      <c r="A16" s="4" t="s">
        <v>2</v>
      </c>
      <c r="B16" s="8">
        <v>484</v>
      </c>
      <c r="C16" s="8">
        <v>350</v>
      </c>
      <c r="D16" s="7">
        <v>350</v>
      </c>
    </row>
    <row r="17" spans="1:9" ht="16.5" x14ac:dyDescent="0.3">
      <c r="A17" s="4" t="s">
        <v>21</v>
      </c>
      <c r="B17" s="4">
        <v>5500</v>
      </c>
      <c r="C17" s="4">
        <v>5500</v>
      </c>
      <c r="D17" s="3">
        <v>5500</v>
      </c>
      <c r="I17" t="s">
        <v>27</v>
      </c>
    </row>
    <row r="18" spans="1:9" ht="16.5" x14ac:dyDescent="0.3">
      <c r="A18" s="4" t="s">
        <v>12</v>
      </c>
      <c r="B18" s="8">
        <f>B17*B16</f>
        <v>2662000</v>
      </c>
      <c r="C18" s="8">
        <f>C17*C16</f>
        <v>1925000</v>
      </c>
      <c r="D18" s="7">
        <f>D17*D16</f>
        <v>1925000</v>
      </c>
      <c r="I18">
        <f>4.9*2.9</f>
        <v>14.21</v>
      </c>
    </row>
    <row r="19" spans="1:9" ht="33" x14ac:dyDescent="0.3">
      <c r="A19" s="18" t="s">
        <v>13</v>
      </c>
      <c r="B19" s="11">
        <f>B18-B15</f>
        <v>2662000</v>
      </c>
      <c r="C19" s="11">
        <f>C18-C15</f>
        <v>1925000</v>
      </c>
      <c r="D19" s="11">
        <f>D18-D15</f>
        <v>1925000</v>
      </c>
      <c r="I19">
        <f>2.1*3.6</f>
        <v>7.5600000000000005</v>
      </c>
    </row>
    <row r="20" spans="1:9" ht="16.5" x14ac:dyDescent="0.3">
      <c r="A20" s="10" t="s">
        <v>14</v>
      </c>
      <c r="B20" s="11">
        <f>B19*0.85</f>
        <v>2262700</v>
      </c>
      <c r="C20" s="11">
        <f>C19*0.9</f>
        <v>1732500</v>
      </c>
      <c r="D20" s="11">
        <f>D19*0.9</f>
        <v>1732500</v>
      </c>
      <c r="I20">
        <f>9.5*10.11</f>
        <v>96.044999999999987</v>
      </c>
    </row>
    <row r="21" spans="1:9" ht="16.5" x14ac:dyDescent="0.3">
      <c r="A21" s="10" t="s">
        <v>15</v>
      </c>
      <c r="B21" s="11">
        <f>B19*0.7</f>
        <v>1863399.9999999998</v>
      </c>
      <c r="C21" s="11">
        <f>C19*0.8</f>
        <v>1540000</v>
      </c>
      <c r="D21" s="11">
        <f>D19*0.8</f>
        <v>1540000</v>
      </c>
      <c r="I21">
        <f>2.9*4.9</f>
        <v>14.21</v>
      </c>
    </row>
    <row r="22" spans="1:9" ht="16.5" x14ac:dyDescent="0.3">
      <c r="A22" s="10" t="s">
        <v>16</v>
      </c>
      <c r="B22" s="11">
        <f>B19*0.03/12</f>
        <v>6655</v>
      </c>
      <c r="C22" s="11">
        <f>C19*0.025/12</f>
        <v>4010.4166666666665</v>
      </c>
      <c r="D22" s="11">
        <f>D19*0.03/12</f>
        <v>4812.5</v>
      </c>
      <c r="I22">
        <f>3.2*2.11</f>
        <v>6.7519999999999998</v>
      </c>
    </row>
    <row r="23" spans="1:9" x14ac:dyDescent="0.25">
      <c r="I23">
        <f>10.11*16.3</f>
        <v>164.79300000000001</v>
      </c>
    </row>
    <row r="24" spans="1:9" x14ac:dyDescent="0.25">
      <c r="B24" s="1"/>
      <c r="I24">
        <f>SUM(I18:I23)</f>
        <v>303.57000000000005</v>
      </c>
    </row>
    <row r="25" spans="1:9" x14ac:dyDescent="0.25">
      <c r="B25" s="1"/>
    </row>
    <row r="29" spans="1:9" x14ac:dyDescent="0.25">
      <c r="E29" t="s">
        <v>17</v>
      </c>
    </row>
    <row r="30" spans="1:9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9" x14ac:dyDescent="0.25">
      <c r="D31" s="3">
        <v>595</v>
      </c>
      <c r="E31" s="5">
        <v>342</v>
      </c>
      <c r="F31" s="3">
        <v>1850000</v>
      </c>
      <c r="G31" s="3">
        <f t="shared" ref="G31:G36" si="1">F31/E31</f>
        <v>5409.3567251461991</v>
      </c>
      <c r="H31" s="3">
        <f t="shared" ref="H31:H36" si="2">F31/D31</f>
        <v>3109.2436974789916</v>
      </c>
      <c r="I31" s="3"/>
    </row>
    <row r="32" spans="1:9" x14ac:dyDescent="0.25">
      <c r="D32" s="3">
        <v>565</v>
      </c>
      <c r="E32" s="5"/>
      <c r="F32" s="3">
        <v>2260000</v>
      </c>
      <c r="G32" s="3" t="e">
        <f t="shared" si="1"/>
        <v>#DIV/0!</v>
      </c>
      <c r="H32" s="3" t="e">
        <f>G32/1.2</f>
        <v>#DIV/0!</v>
      </c>
      <c r="I32" s="3">
        <f>F32/D32</f>
        <v>4000</v>
      </c>
    </row>
    <row r="33" spans="4:14" x14ac:dyDescent="0.25">
      <c r="D33" s="3">
        <v>695</v>
      </c>
      <c r="E33" s="5">
        <v>570</v>
      </c>
      <c r="F33" s="7">
        <v>2700000</v>
      </c>
      <c r="G33" s="3">
        <f t="shared" si="1"/>
        <v>4736.8421052631575</v>
      </c>
      <c r="H33" s="3">
        <f t="shared" si="2"/>
        <v>3884.8920863309354</v>
      </c>
      <c r="I33" s="3">
        <f>D33/E33</f>
        <v>1.2192982456140351</v>
      </c>
    </row>
    <row r="34" spans="4:14" x14ac:dyDescent="0.25">
      <c r="D34" s="6"/>
      <c r="E34" s="5"/>
      <c r="F34" s="7"/>
      <c r="G34" s="6" t="e">
        <f t="shared" si="1"/>
        <v>#DIV/0!</v>
      </c>
      <c r="H34" s="6" t="e">
        <f t="shared" si="2"/>
        <v>#DIV/0!</v>
      </c>
      <c r="I34" s="3" t="e">
        <f>D34/E34</f>
        <v>#DIV/0!</v>
      </c>
    </row>
    <row r="35" spans="4:14" x14ac:dyDescent="0.25">
      <c r="D35" s="6"/>
      <c r="E35" s="6"/>
      <c r="F35" s="6"/>
      <c r="G35" s="6" t="e">
        <f t="shared" si="1"/>
        <v>#DIV/0!</v>
      </c>
      <c r="H35" s="6" t="e">
        <f t="shared" si="2"/>
        <v>#DIV/0!</v>
      </c>
      <c r="I35" s="3"/>
    </row>
    <row r="36" spans="4:14" x14ac:dyDescent="0.25">
      <c r="D36" s="6"/>
      <c r="E36" s="6"/>
      <c r="F36" s="6"/>
      <c r="G36" s="6" t="e">
        <f t="shared" si="1"/>
        <v>#DIV/0!</v>
      </c>
      <c r="H36" s="6" t="e">
        <f t="shared" si="2"/>
        <v>#DIV/0!</v>
      </c>
      <c r="I36" s="3"/>
    </row>
    <row r="38" spans="4:14" x14ac:dyDescent="0.25">
      <c r="D38" s="3"/>
      <c r="E38" s="2">
        <v>350</v>
      </c>
      <c r="F38" s="2">
        <v>2100000</v>
      </c>
      <c r="G38" s="3">
        <f>F38/E38</f>
        <v>6000</v>
      </c>
      <c r="H38">
        <v>126000</v>
      </c>
      <c r="I38">
        <v>21000</v>
      </c>
      <c r="J38" s="3">
        <f>I38+H38+F38</f>
        <v>2247000</v>
      </c>
      <c r="K38" s="3">
        <f>J38/E38</f>
        <v>6420</v>
      </c>
      <c r="L38" s="7" t="e">
        <f>J38/D38</f>
        <v>#DIV/0!</v>
      </c>
      <c r="M38" s="3"/>
      <c r="N38">
        <f>F38/E38</f>
        <v>6000</v>
      </c>
    </row>
    <row r="39" spans="4:14" x14ac:dyDescent="0.25">
      <c r="D39" s="3"/>
      <c r="E39" s="2">
        <v>470</v>
      </c>
      <c r="F39" s="2">
        <v>2800000</v>
      </c>
      <c r="G39" s="3">
        <f>F39/E39</f>
        <v>5957.4468085106382</v>
      </c>
      <c r="H39">
        <v>168000</v>
      </c>
      <c r="I39">
        <v>28000</v>
      </c>
      <c r="J39" s="3">
        <f>I39+H39+F39</f>
        <v>2996000</v>
      </c>
      <c r="K39" s="3">
        <f>J39/E39</f>
        <v>6374.4680851063831</v>
      </c>
      <c r="L39" s="7" t="e">
        <f>J39/D39</f>
        <v>#DIV/0!</v>
      </c>
      <c r="M39" s="3" t="e">
        <f>F39/D39</f>
        <v>#DIV/0!</v>
      </c>
      <c r="N39">
        <f>F39/E39</f>
        <v>5957.4468085106382</v>
      </c>
    </row>
    <row r="40" spans="4:14" x14ac:dyDescent="0.25">
      <c r="D40" s="3"/>
      <c r="E40" s="3">
        <v>350</v>
      </c>
      <c r="F40" s="3">
        <v>1850000</v>
      </c>
      <c r="G40" s="3">
        <f>F40/E40</f>
        <v>5285.7142857142853</v>
      </c>
      <c r="H40" s="3">
        <v>111000</v>
      </c>
      <c r="I40" s="3">
        <v>18500</v>
      </c>
      <c r="J40" s="3">
        <f>I40+H40+F40</f>
        <v>1979500</v>
      </c>
      <c r="K40" s="3">
        <f>J40/E40</f>
        <v>5655.7142857142853</v>
      </c>
      <c r="L40" s="3" t="e">
        <f>J40/D40</f>
        <v>#DIV/0!</v>
      </c>
      <c r="M40" s="3"/>
      <c r="N40">
        <f>F40/E40</f>
        <v>5285.7142857142853</v>
      </c>
    </row>
    <row r="41" spans="4:14" x14ac:dyDescent="0.25">
      <c r="D41" s="3"/>
      <c r="E41" s="3">
        <v>372</v>
      </c>
      <c r="F41" s="3">
        <v>2200000</v>
      </c>
      <c r="G41" s="3">
        <f>F41/E41</f>
        <v>5913.9784946236559</v>
      </c>
      <c r="H41" s="3">
        <v>132000</v>
      </c>
      <c r="I41" s="3">
        <v>22000</v>
      </c>
      <c r="J41" s="3">
        <f>I41+H41+F41</f>
        <v>2354000</v>
      </c>
      <c r="K41" s="3">
        <f>J41/E41</f>
        <v>6327.9569892473119</v>
      </c>
      <c r="L41" s="3"/>
      <c r="M41" s="3"/>
      <c r="N41">
        <f>F41/E41</f>
        <v>5913.9784946236559</v>
      </c>
    </row>
    <row r="42" spans="4:14" x14ac:dyDescent="0.25">
      <c r="N42">
        <f>AVERAGE(N38:N41)</f>
        <v>5789.2848972121446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>
      <selection activeCellId="1" sqref="AA17 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2023-12-26T11:50:28Z</dcterms:modified>
</cp:coreProperties>
</file>