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Rajesh Kalluram Khandelwal - Nasrullaganj\"/>
    </mc:Choice>
  </mc:AlternateContent>
  <xr:revisionPtr revIDLastSave="0" documentId="13_ncr:1_{14A9340D-9FC6-47B7-892D-45B1257D08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culation" sheetId="30" r:id="rId1"/>
    <sheet name="Site Mesurment" sheetId="38" r:id="rId2"/>
    <sheet name="Sheet1" sheetId="37" r:id="rId3"/>
  </sheets>
  <calcPr calcId="191029"/>
</workbook>
</file>

<file path=xl/calcChain.xml><?xml version="1.0" encoding="utf-8"?>
<calcChain xmlns="http://schemas.openxmlformats.org/spreadsheetml/2006/main">
  <c r="U24" i="30" l="1"/>
  <c r="U30" i="30"/>
  <c r="R30" i="30"/>
  <c r="P30" i="30"/>
  <c r="N18" i="30"/>
  <c r="K39" i="30" l="1"/>
  <c r="L32" i="30" l="1"/>
  <c r="M32" i="30" s="1"/>
  <c r="L31" i="30"/>
  <c r="K32" i="30"/>
  <c r="K31" i="30"/>
  <c r="M31" i="30" s="1"/>
  <c r="M33" i="30" s="1"/>
  <c r="D8" i="38"/>
  <c r="D7" i="38"/>
  <c r="D6" i="38"/>
  <c r="D5" i="38"/>
  <c r="D9" i="38" s="1"/>
  <c r="D13" i="38" s="1"/>
  <c r="B8" i="38"/>
  <c r="B7" i="38"/>
  <c r="B6" i="38"/>
  <c r="B5" i="38"/>
  <c r="B9" i="38" s="1"/>
  <c r="D12" i="38" s="1"/>
  <c r="D14" i="38" s="1"/>
  <c r="B4" i="38"/>
  <c r="B3" i="38"/>
  <c r="D16" i="38" l="1"/>
  <c r="D18" i="38" s="1"/>
  <c r="E14" i="38"/>
  <c r="D17" i="38" s="1"/>
  <c r="I33" i="30"/>
  <c r="C8" i="30" s="1"/>
  <c r="H26" i="30"/>
  <c r="H32" i="30"/>
  <c r="H31" i="30"/>
  <c r="H33" i="30" s="1"/>
  <c r="I24" i="30"/>
  <c r="I25" i="30"/>
  <c r="I23" i="30"/>
  <c r="I26" i="30" l="1"/>
  <c r="C19" i="30"/>
  <c r="E2" i="30" l="1"/>
  <c r="C25" i="30"/>
  <c r="C14" i="30"/>
  <c r="C24" i="30" s="1"/>
  <c r="C9" i="30"/>
  <c r="O8" i="30"/>
  <c r="H8" i="30"/>
  <c r="J8" i="30" s="1"/>
  <c r="K8" i="30" s="1"/>
  <c r="L8" i="30" s="1"/>
  <c r="N8" i="30" s="1"/>
  <c r="N9" i="30" s="1"/>
  <c r="N4" i="30"/>
  <c r="C4" i="30" l="1"/>
  <c r="C22" i="30" s="1"/>
  <c r="J2" i="30"/>
  <c r="L2" i="30" s="1"/>
  <c r="I8" i="30"/>
  <c r="M8" i="30"/>
  <c r="M9" i="30" s="1"/>
  <c r="L3" i="30"/>
  <c r="C23" i="30"/>
  <c r="O9" i="30"/>
  <c r="C29" i="30" s="1"/>
  <c r="C30" i="30" s="1"/>
  <c r="C26" i="30" l="1"/>
  <c r="L4" i="30"/>
  <c r="P2" i="30" l="1"/>
  <c r="S2" i="30" s="1"/>
  <c r="C27" i="30"/>
  <c r="C28" i="30"/>
</calcChain>
</file>

<file path=xl/sharedStrings.xml><?xml version="1.0" encoding="utf-8"?>
<sst xmlns="http://schemas.openxmlformats.org/spreadsheetml/2006/main" count="67" uniqueCount="54">
  <si>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</si>
  <si>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</si>
  <si>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</si>
  <si>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</si>
  <si>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</si>
  <si>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</si>
  <si>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</si>
  <si>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</si>
  <si>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</si>
  <si>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</si>
  <si>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</si>
  <si>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</si>
  <si>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</si>
  <si>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</si>
  <si>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</si>
  <si>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</si>
  <si>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</si>
  <si>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</si>
  <si>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</si>
  <si>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</si>
  <si>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</si>
  <si>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</si>
  <si>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Insurable Value / Full Value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</si>
  <si>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</si>
  <si>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</si>
  <si>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</si>
  <si>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</si>
  <si>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</si>
  <si>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</si>
  <si>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</si>
  <si>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</si>
  <si>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</si>
  <si>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</si>
  <si>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</si>
  <si>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Property Value</t>
  </si>
  <si>
    <t>Value as on today</t>
  </si>
  <si>
    <t>Govt. rate</t>
  </si>
  <si>
    <t>Sq. Ft.</t>
  </si>
  <si>
    <t>Sq. Mt.</t>
  </si>
  <si>
    <t>(Sq. M.)</t>
  </si>
  <si>
    <t>Area in Sq. M.</t>
  </si>
  <si>
    <t>Area In Sq. Ft.</t>
  </si>
  <si>
    <t>As per Sale Deed, the plot area is, which is considered for valuation-</t>
  </si>
  <si>
    <t>Particular</t>
  </si>
  <si>
    <t>Plot No. 141</t>
  </si>
  <si>
    <t>Plot No. 142</t>
  </si>
  <si>
    <t>Plot No. 143</t>
  </si>
  <si>
    <t>Total</t>
  </si>
  <si>
    <t>Approve Plan</t>
  </si>
  <si>
    <t>Area in Sq. Ft.</t>
  </si>
  <si>
    <t>Plot Area (6.10 M. X 12.2 M.)</t>
  </si>
  <si>
    <t>Ground Floor Built-up Area (63 X 48.)</t>
  </si>
  <si>
    <t>First Floor Built-up Area (63 X 48.)</t>
  </si>
  <si>
    <t>Total Built-up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</si>
</sst>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"/>
    <numFmt numFmtId="165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b/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10" fillId="0" borderId="0" xfId="0" applyNumberFormat="1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4" fontId="8" fillId="0" borderId="0" xfId="0" applyNumberFormat="1" applyFont="1"/>
    <xf numFmtId="3" fontId="1" fillId="0" borderId="0" xfId="0" applyNumberFormat="1" applyFont="1" applyAlignment="1">
      <alignment vertical="top"/>
    </xf>
    <xf numFmtId="3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/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4" fontId="14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justify" vertical="center" wrapText="1"/>
    </xf>
    <xf numFmtId="4" fontId="8" fillId="0" borderId="1" xfId="0" applyNumberFormat="1" applyFont="1" applyBorder="1" applyAlignment="1">
      <alignment vertical="top"/>
    </xf>
    <xf numFmtId="0" fontId="1" fillId="0" borderId="0" xfId="0" applyFont="1" applyAlignment="1">
      <alignment horizontal="right" vertical="center" wrapText="1"/>
    </xf>
    <xf numFmtId="0" fontId="8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2" fontId="9" fillId="2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vertical="top" wrapText="1" shrinkToFit="1"/>
    </xf>
    <xf numFmtId="4" fontId="1" fillId="0" borderId="1" xfId="0" applyNumberFormat="1" applyFont="1" applyBorder="1"/>
    <xf numFmtId="165" fontId="3" fillId="0" borderId="0" xfId="1" applyNumberFormat="1" applyFont="1"/>
    <xf numFmtId="0" fontId="8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1" fontId="0" fillId="0" borderId="0" xfId="0" applyNumberFormat="1"/>
    <xf numFmtId="0" fontId="8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0" fontId="8" fillId="0" borderId="7" xfId="0" applyFont="1" applyBorder="1" applyAlignment="1">
      <alignment vertical="center" wrapText="1"/>
    </xf>
    <xf numFmtId="4" fontId="8" fillId="0" borderId="8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16" fillId="0" borderId="0" xfId="0" applyFont="1"/>
    <xf numFmtId="0" fontId="17" fillId="0" borderId="0" xfId="0" applyFont="1"/>
    <xf numFmtId="4" fontId="0" fillId="0" borderId="0" xfId="0" applyNumberFormat="1"/>
    <xf numFmtId="4" fontId="3" fillId="0" borderId="0" xfId="0" applyNumberFormat="1" applyFont="1"/>
    <xf numFmtId="3" fontId="0" fillId="0" borderId="0" xfId="0" applyNumberFormat="1"/>
    <xf numFmtId="165" fontId="1" fillId="0" borderId="0" xfId="1" applyNumberFormat="1" applyFont="1"/>
    <xf numFmtId="165" fontId="0" fillId="0" borderId="0" xfId="1" applyNumberFormat="1" applyFont="1"/>
    <xf numFmtId="165" fontId="0" fillId="0" borderId="0" xfId="0" applyNumberFormat="1"/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303086</xdr:colOff>
      <xdr:row>44</xdr:row>
      <xdr:rowOff>189428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9"/>
  <sheetViews>
    <sheetView tabSelected="1" zoomScale="85" zoomScaleNormal="85" workbookViewId="0">
      <selection activeCell="O19" sqref="O19"/>
    </sheetView>
  </sheetViews>
  <sheetFormatPr defaultRowHeight="15" x14ac:dyDescent="0.25"/>
  <cols>
    <col min="1" max="1" width="6.85546875" customWidth="1"/>
    <col min="2" max="2" width="18.42578125" customWidth="1"/>
    <col min="3" max="3" width="16.28515625" bestFit="1" customWidth="1"/>
    <col min="5" max="5" width="24.5703125" customWidth="1"/>
    <col min="6" max="6" width="17" customWidth="1"/>
    <col min="7" max="7" width="16.28515625" customWidth="1"/>
    <col min="8" max="8" width="14.42578125" customWidth="1"/>
    <col min="9" max="9" width="16.28515625" customWidth="1"/>
    <col min="10" max="10" width="13.28515625" customWidth="1"/>
    <col min="11" max="11" width="13.85546875" customWidth="1"/>
    <col min="12" max="12" width="15.7109375" customWidth="1"/>
    <col min="13" max="13" width="11.5703125" customWidth="1"/>
    <col min="14" max="14" width="12" customWidth="1"/>
    <col min="15" max="15" width="16" customWidth="1"/>
    <col min="16" max="16" width="15.7109375" customWidth="1"/>
    <col min="18" max="18" width="11.7109375" bestFit="1" customWidth="1"/>
    <col min="21" max="21" width="10.28515625" bestFit="1" customWidth="1"/>
  </cols>
  <sheetData>
    <row r="1" spans="1:19" ht="16.5" x14ac:dyDescent="0.3">
      <c r="A1" s="24"/>
      <c r="B1" s="11" t="s">
        <v>13</v>
      </c>
      <c r="C1" s="24" t="s">
        <v>38</v>
      </c>
      <c r="D1" s="1"/>
      <c r="E1" s="1"/>
      <c r="K1" s="6" t="s">
        <v>25</v>
      </c>
      <c r="L1" s="1"/>
      <c r="M1" s="6"/>
      <c r="N1" s="6"/>
      <c r="O1" s="6" t="s">
        <v>33</v>
      </c>
      <c r="P1" s="1"/>
      <c r="Q1" s="1"/>
      <c r="R1" s="1"/>
      <c r="S1" s="1"/>
    </row>
    <row r="2" spans="1:19" ht="16.5" x14ac:dyDescent="0.3">
      <c r="A2" s="24"/>
      <c r="B2" s="18" t="s">
        <v>11</v>
      </c>
      <c r="C2" s="72">
        <v>4501.12</v>
      </c>
      <c r="D2" s="56">
        <v>10.763999999999999</v>
      </c>
      <c r="E2" s="4">
        <f>C2*D2</f>
        <v>48450.055679999998</v>
      </c>
      <c r="F2" s="4" t="s">
        <v>37</v>
      </c>
      <c r="G2" s="55"/>
      <c r="H2" s="1"/>
      <c r="I2" s="1"/>
      <c r="J2" s="15">
        <f>C2</f>
        <v>4501.12</v>
      </c>
      <c r="K2" s="44">
        <v>368</v>
      </c>
      <c r="L2" s="32">
        <f>J2*K2</f>
        <v>1656412.1599999999</v>
      </c>
      <c r="M2" s="6"/>
      <c r="N2" s="6"/>
      <c r="O2" s="40" t="s">
        <v>34</v>
      </c>
      <c r="P2" s="41">
        <f>C26</f>
        <v>22260160</v>
      </c>
      <c r="Q2" s="42"/>
      <c r="R2" s="6" t="s">
        <v>33</v>
      </c>
      <c r="S2" s="16">
        <f>P2*0.025/12</f>
        <v>46375.333333333336</v>
      </c>
    </row>
    <row r="3" spans="1:19" ht="16.5" x14ac:dyDescent="0.3">
      <c r="A3" s="24"/>
      <c r="B3" s="67" t="s">
        <v>6</v>
      </c>
      <c r="C3" s="31">
        <v>2500</v>
      </c>
      <c r="D3" s="12"/>
      <c r="E3" s="19"/>
      <c r="F3" s="19"/>
      <c r="G3" s="13"/>
      <c r="H3" s="1"/>
      <c r="I3" s="1"/>
      <c r="J3" s="33"/>
      <c r="K3" s="34"/>
      <c r="L3" s="32">
        <f>N9</f>
        <v>11007360</v>
      </c>
      <c r="M3" s="58" t="s">
        <v>36</v>
      </c>
      <c r="N3" s="6"/>
      <c r="O3" s="40"/>
      <c r="P3" s="41"/>
      <c r="Q3" s="42"/>
      <c r="R3" s="6"/>
      <c r="S3" s="16"/>
    </row>
    <row r="4" spans="1:19" ht="16.5" x14ac:dyDescent="0.3">
      <c r="A4" s="24"/>
      <c r="B4" s="57" t="s">
        <v>18</v>
      </c>
      <c r="C4" s="37">
        <f>ROUND((C2*C3),0)</f>
        <v>11252800</v>
      </c>
      <c r="D4" s="56"/>
      <c r="E4" s="56"/>
      <c r="F4" s="19"/>
      <c r="G4" s="17"/>
      <c r="H4" s="6"/>
      <c r="I4" s="6"/>
      <c r="J4" s="34"/>
      <c r="L4" s="32">
        <f>SUM(L2:L3)</f>
        <v>12663772.16</v>
      </c>
      <c r="M4" s="6">
        <v>5600</v>
      </c>
      <c r="N4" s="34">
        <f>M4/10.764</f>
        <v>520.25269416573769</v>
      </c>
      <c r="O4" s="40"/>
      <c r="P4" s="41"/>
      <c r="Q4" s="42"/>
      <c r="R4" s="6"/>
      <c r="S4" s="16"/>
    </row>
    <row r="5" spans="1:19" ht="16.5" x14ac:dyDescent="0.3">
      <c r="A5" s="24"/>
      <c r="B5" s="11" t="s">
        <v>14</v>
      </c>
      <c r="C5" s="1"/>
      <c r="D5" s="1"/>
      <c r="E5" s="1"/>
      <c r="F5" s="6"/>
      <c r="G5" s="6"/>
      <c r="H5" s="6"/>
      <c r="I5" s="6"/>
      <c r="J5" s="1"/>
      <c r="K5" s="6"/>
      <c r="L5" s="1"/>
      <c r="M5" s="6"/>
      <c r="N5" s="6"/>
      <c r="O5" s="6"/>
      <c r="P5" s="1"/>
      <c r="Q5" s="1"/>
      <c r="R5" s="1"/>
      <c r="S5" s="1"/>
    </row>
    <row r="6" spans="1:19" ht="60" x14ac:dyDescent="0.25">
      <c r="A6" s="7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26" t="s">
        <v>5</v>
      </c>
      <c r="H6" s="5" t="s">
        <v>29</v>
      </c>
      <c r="I6" s="5" t="s">
        <v>28</v>
      </c>
      <c r="J6" s="7" t="s">
        <v>3</v>
      </c>
      <c r="K6" s="7" t="s">
        <v>4</v>
      </c>
      <c r="L6" s="5" t="s">
        <v>16</v>
      </c>
      <c r="M6" s="27" t="s">
        <v>26</v>
      </c>
      <c r="N6" s="5" t="s">
        <v>17</v>
      </c>
      <c r="O6" s="5" t="s">
        <v>22</v>
      </c>
      <c r="P6" s="3"/>
      <c r="Q6" s="3"/>
      <c r="R6" s="3"/>
      <c r="S6" s="3"/>
    </row>
    <row r="7" spans="1:19" x14ac:dyDescent="0.25">
      <c r="A7" s="25"/>
      <c r="B7" s="4"/>
      <c r="C7" s="4" t="s">
        <v>39</v>
      </c>
      <c r="D7" s="4"/>
      <c r="E7" s="4"/>
      <c r="F7" s="4"/>
      <c r="G7" s="26" t="s">
        <v>31</v>
      </c>
      <c r="H7" s="5"/>
      <c r="I7" s="5"/>
      <c r="J7" s="7"/>
      <c r="K7" s="7"/>
      <c r="L7" s="7" t="s">
        <v>32</v>
      </c>
      <c r="M7" s="7" t="s">
        <v>32</v>
      </c>
      <c r="N7" s="7" t="s">
        <v>32</v>
      </c>
      <c r="O7" s="7" t="s">
        <v>32</v>
      </c>
      <c r="P7" s="3"/>
      <c r="Q7" s="71"/>
      <c r="R7" s="71"/>
      <c r="S7" s="3"/>
    </row>
    <row r="8" spans="1:19" ht="36.75" customHeight="1" x14ac:dyDescent="0.25">
      <c r="A8" s="29">
        <v>1</v>
      </c>
      <c r="B8" s="66"/>
      <c r="C8" s="69">
        <f>I33</f>
        <v>6048</v>
      </c>
      <c r="D8" s="30">
        <v>2017</v>
      </c>
      <c r="E8" s="30">
        <v>2023</v>
      </c>
      <c r="F8" s="30">
        <v>60</v>
      </c>
      <c r="G8" s="35">
        <v>2000</v>
      </c>
      <c r="H8" s="36">
        <f t="shared" ref="H8" si="0">E8-D8</f>
        <v>6</v>
      </c>
      <c r="I8" s="36">
        <f t="shared" ref="I8" si="1">F8-H8</f>
        <v>54</v>
      </c>
      <c r="J8" s="36">
        <f t="shared" ref="J8" si="2">IF(H8&gt;=5,90*H8/F8,0)</f>
        <v>9</v>
      </c>
      <c r="K8" s="36">
        <f t="shared" ref="K8" si="3">G8/100*J8</f>
        <v>180</v>
      </c>
      <c r="L8" s="36">
        <f t="shared" ref="L8" si="4">ROUND((G8-K8),0)</f>
        <v>1820</v>
      </c>
      <c r="M8" s="36">
        <f t="shared" ref="M8" si="5">O8-N8</f>
        <v>1088640</v>
      </c>
      <c r="N8" s="36">
        <f t="shared" ref="N8" si="6">ROUND((L8*C8),0)</f>
        <v>11007360</v>
      </c>
      <c r="O8" s="36">
        <f t="shared" ref="O8" si="7">ROUND((C8*G8),0)</f>
        <v>12096000</v>
      </c>
      <c r="P8" s="9"/>
      <c r="Q8" s="9"/>
      <c r="R8" s="43"/>
      <c r="S8" s="9"/>
    </row>
    <row r="9" spans="1:19" ht="16.5" x14ac:dyDescent="0.3">
      <c r="A9" s="67"/>
      <c r="B9" s="28"/>
      <c r="C9" s="63">
        <f>SUM(C8:C8)</f>
        <v>6048</v>
      </c>
      <c r="D9" s="49"/>
      <c r="E9" s="49"/>
      <c r="F9" s="50"/>
      <c r="G9" s="36"/>
      <c r="H9" s="36"/>
      <c r="I9" s="36"/>
      <c r="J9" s="51"/>
      <c r="K9" s="36"/>
      <c r="L9" s="51"/>
      <c r="M9" s="36">
        <f>SUM(M8:M8)</f>
        <v>1088640</v>
      </c>
      <c r="N9" s="36">
        <f>SUM(N8:N8)</f>
        <v>11007360</v>
      </c>
      <c r="O9" s="36">
        <f>SUM(O8:O8)</f>
        <v>12096000</v>
      </c>
      <c r="P9" s="1"/>
      <c r="Q9" s="1"/>
      <c r="R9" s="1"/>
      <c r="S9" s="1"/>
    </row>
    <row r="10" spans="1:19" ht="16.5" x14ac:dyDescent="0.3">
      <c r="A10" s="24"/>
      <c r="B10" s="52"/>
      <c r="C10" s="9"/>
      <c r="D10" s="9"/>
      <c r="E10" s="9"/>
      <c r="F10" s="10"/>
      <c r="G10" s="10">
        <v>2000</v>
      </c>
      <c r="H10" s="10"/>
      <c r="I10" s="10"/>
      <c r="J10" s="9"/>
      <c r="K10" s="13"/>
      <c r="L10" s="14"/>
      <c r="M10" s="10"/>
      <c r="N10" s="20"/>
      <c r="O10" s="20"/>
      <c r="P10" s="1"/>
      <c r="Q10" s="1"/>
      <c r="R10" s="1"/>
      <c r="S10" s="1"/>
    </row>
    <row r="11" spans="1:19" ht="16.5" x14ac:dyDescent="0.3">
      <c r="A11" s="24"/>
      <c r="B11" s="100" t="s">
        <v>20</v>
      </c>
      <c r="C11" s="100"/>
      <c r="D11" s="9"/>
      <c r="E11" s="9"/>
      <c r="F11" s="10"/>
      <c r="G11" s="10"/>
      <c r="L11" s="14"/>
      <c r="M11" s="24"/>
      <c r="N11" s="20"/>
      <c r="O11" s="20"/>
      <c r="P11" s="1"/>
      <c r="Q11" s="1"/>
      <c r="R11" s="1"/>
      <c r="S11" s="1"/>
    </row>
    <row r="12" spans="1:19" ht="16.5" customHeight="1" x14ac:dyDescent="0.3">
      <c r="A12" s="24"/>
      <c r="B12" s="18" t="s">
        <v>19</v>
      </c>
      <c r="C12" s="38">
        <v>0</v>
      </c>
      <c r="D12" s="9"/>
    </row>
    <row r="13" spans="1:19" ht="16.5" x14ac:dyDescent="0.3">
      <c r="A13" s="24"/>
      <c r="B13" s="67" t="s">
        <v>6</v>
      </c>
      <c r="C13" s="31">
        <v>0</v>
      </c>
      <c r="D13" s="9"/>
      <c r="E13" s="6"/>
    </row>
    <row r="14" spans="1:19" ht="16.5" x14ac:dyDescent="0.3">
      <c r="A14" s="24"/>
      <c r="B14" s="67" t="s">
        <v>7</v>
      </c>
      <c r="C14" s="37">
        <f>ROUND((C12*C13),0)</f>
        <v>0</v>
      </c>
      <c r="D14" s="9"/>
    </row>
    <row r="15" spans="1:19" ht="16.5" x14ac:dyDescent="0.3">
      <c r="A15" s="24"/>
      <c r="B15" s="52"/>
      <c r="C15" s="9"/>
      <c r="D15" s="9"/>
      <c r="F15" s="77"/>
    </row>
    <row r="16" spans="1:19" ht="18" customHeight="1" x14ac:dyDescent="0.3">
      <c r="A16" s="24"/>
      <c r="B16" s="98" t="s">
        <v>15</v>
      </c>
      <c r="C16" s="99"/>
      <c r="D16" s="9"/>
    </row>
    <row r="17" spans="1:21" ht="16.5" x14ac:dyDescent="0.3">
      <c r="A17" s="24"/>
      <c r="B17" s="18" t="s">
        <v>11</v>
      </c>
      <c r="C17" s="38">
        <v>0</v>
      </c>
      <c r="D17" s="1"/>
      <c r="N17">
        <v>3960</v>
      </c>
    </row>
    <row r="18" spans="1:21" ht="16.5" x14ac:dyDescent="0.3">
      <c r="A18" s="24"/>
      <c r="B18" s="67" t="s">
        <v>6</v>
      </c>
      <c r="C18" s="31">
        <v>0</v>
      </c>
      <c r="D18" s="13"/>
      <c r="N18">
        <f>N17/10.764</f>
        <v>367.89297658862881</v>
      </c>
    </row>
    <row r="19" spans="1:21" ht="16.5" x14ac:dyDescent="0.3">
      <c r="A19" s="24"/>
      <c r="B19" s="67" t="s">
        <v>7</v>
      </c>
      <c r="C19" s="37">
        <f>ROUND((C17*C18),0)</f>
        <v>0</v>
      </c>
      <c r="D19" s="8"/>
    </row>
    <row r="20" spans="1:21" ht="17.25" thickBot="1" x14ac:dyDescent="0.35">
      <c r="A20" s="24"/>
      <c r="B20" s="24"/>
      <c r="C20" s="1"/>
      <c r="D20" s="8"/>
      <c r="E20" s="101"/>
      <c r="F20" s="101"/>
      <c r="G20" s="101"/>
      <c r="H20" s="101"/>
      <c r="I20" s="101"/>
    </row>
    <row r="21" spans="1:21" ht="17.25" thickBot="1" x14ac:dyDescent="0.35">
      <c r="A21" s="24"/>
      <c r="B21" s="2" t="s">
        <v>27</v>
      </c>
      <c r="C21" s="8" t="s">
        <v>35</v>
      </c>
      <c r="D21" s="8"/>
      <c r="F21" s="102" t="s">
        <v>42</v>
      </c>
      <c r="G21" s="103"/>
      <c r="H21" s="103"/>
      <c r="I21" s="103"/>
      <c r="J21" s="104"/>
    </row>
    <row r="22" spans="1:21" ht="17.25" thickBot="1" x14ac:dyDescent="0.35">
      <c r="A22" s="24"/>
      <c r="B22" s="2" t="s">
        <v>13</v>
      </c>
      <c r="C22" s="73">
        <f>C4</f>
        <v>11252800</v>
      </c>
      <c r="D22" s="32"/>
      <c r="G22" s="83" t="s">
        <v>43</v>
      </c>
      <c r="H22" s="84" t="s">
        <v>40</v>
      </c>
      <c r="I22" s="84" t="s">
        <v>41</v>
      </c>
    </row>
    <row r="23" spans="1:21" ht="17.25" thickBot="1" x14ac:dyDescent="0.35">
      <c r="A23" s="24"/>
      <c r="B23" s="2" t="s">
        <v>14</v>
      </c>
      <c r="C23" s="32">
        <f>N9</f>
        <v>11007360</v>
      </c>
      <c r="D23" s="32"/>
      <c r="G23" s="79" t="s">
        <v>44</v>
      </c>
      <c r="H23" s="80">
        <v>139.44</v>
      </c>
      <c r="I23" s="85">
        <f>H23*10.764</f>
        <v>1500.9321599999998</v>
      </c>
    </row>
    <row r="24" spans="1:21" ht="16.5" customHeight="1" thickBot="1" x14ac:dyDescent="0.35">
      <c r="A24" s="24"/>
      <c r="B24" s="2" t="s">
        <v>21</v>
      </c>
      <c r="C24" s="32">
        <f>C14</f>
        <v>0</v>
      </c>
      <c r="D24" s="32"/>
      <c r="G24" s="79" t="s">
        <v>45</v>
      </c>
      <c r="H24" s="80">
        <v>139.44</v>
      </c>
      <c r="I24" s="85">
        <f t="shared" ref="I24" si="8">H24*10.764</f>
        <v>1500.9321599999998</v>
      </c>
      <c r="P24" s="96">
        <v>419000</v>
      </c>
      <c r="R24" s="96">
        <v>461000</v>
      </c>
      <c r="T24">
        <v>419000</v>
      </c>
      <c r="U24" s="97">
        <f>P24+R24+T24</f>
        <v>1299000</v>
      </c>
    </row>
    <row r="25" spans="1:21" ht="16.5" customHeight="1" thickBot="1" x14ac:dyDescent="0.35">
      <c r="A25" s="1"/>
      <c r="B25" s="2" t="s">
        <v>12</v>
      </c>
      <c r="C25" s="32">
        <f>C19</f>
        <v>0</v>
      </c>
      <c r="D25" s="32"/>
      <c r="E25" s="6"/>
      <c r="G25" s="81" t="s">
        <v>46</v>
      </c>
      <c r="H25" s="82">
        <v>139.44</v>
      </c>
      <c r="I25" s="85">
        <f>H25*10.764</f>
        <v>1500.9321599999998</v>
      </c>
      <c r="P25" s="96">
        <v>20950</v>
      </c>
      <c r="R25" s="96">
        <v>23050</v>
      </c>
    </row>
    <row r="26" spans="1:21" ht="17.25" customHeight="1" thickBot="1" x14ac:dyDescent="0.35">
      <c r="A26" s="1"/>
      <c r="B26" s="11" t="s">
        <v>8</v>
      </c>
      <c r="C26" s="39">
        <f>C22+C23+C24+C25</f>
        <v>22260160</v>
      </c>
      <c r="D26" s="44"/>
      <c r="E26" s="6"/>
      <c r="G26" s="83" t="s">
        <v>47</v>
      </c>
      <c r="H26" s="84">
        <f>SUM(H23:H25)</f>
        <v>418.32</v>
      </c>
      <c r="I26" s="85">
        <f>SUM(I23:I25)</f>
        <v>4502.7964799999991</v>
      </c>
      <c r="P26" s="96">
        <v>4190</v>
      </c>
      <c r="R26" s="96">
        <v>4610</v>
      </c>
    </row>
    <row r="27" spans="1:21" ht="16.5" x14ac:dyDescent="0.3">
      <c r="A27" s="1"/>
      <c r="B27" s="11" t="s">
        <v>9</v>
      </c>
      <c r="C27" s="39">
        <f>MROUND(C26*90%,1)</f>
        <v>20034144</v>
      </c>
      <c r="D27" s="39"/>
      <c r="E27" s="6"/>
      <c r="P27" s="96">
        <v>4190</v>
      </c>
      <c r="R27" s="96">
        <v>4610</v>
      </c>
    </row>
    <row r="28" spans="1:21" ht="17.25" thickBot="1" x14ac:dyDescent="0.35">
      <c r="A28" s="1"/>
      <c r="B28" s="11" t="s">
        <v>10</v>
      </c>
      <c r="C28" s="39">
        <f>MROUND(C26*80%,1)</f>
        <v>17808128</v>
      </c>
      <c r="D28" s="39"/>
      <c r="H28" s="105" t="s">
        <v>48</v>
      </c>
      <c r="I28" s="105"/>
      <c r="J28" s="105"/>
      <c r="P28" s="96">
        <v>1048</v>
      </c>
      <c r="R28" s="96">
        <v>1153</v>
      </c>
    </row>
    <row r="29" spans="1:21" ht="17.25" thickBot="1" x14ac:dyDescent="0.35">
      <c r="A29" s="1"/>
      <c r="B29" s="11" t="s">
        <v>24</v>
      </c>
      <c r="C29" s="39">
        <f>O9</f>
        <v>12096000</v>
      </c>
      <c r="D29" s="44"/>
      <c r="G29" s="78" t="s">
        <v>27</v>
      </c>
      <c r="H29" s="74" t="s">
        <v>40</v>
      </c>
      <c r="I29" s="74" t="s">
        <v>49</v>
      </c>
      <c r="P29" s="96">
        <v>23</v>
      </c>
      <c r="R29" s="96">
        <v>78</v>
      </c>
    </row>
    <row r="30" spans="1:21" ht="33.75" thickBot="1" x14ac:dyDescent="0.35">
      <c r="A30" s="1"/>
      <c r="B30" s="2"/>
      <c r="C30" s="95">
        <f>C29*85%</f>
        <v>10281600</v>
      </c>
      <c r="D30" s="1"/>
      <c r="G30" s="75" t="s">
        <v>50</v>
      </c>
      <c r="H30" s="86">
        <v>418.32</v>
      </c>
      <c r="I30" s="76">
        <v>4501</v>
      </c>
      <c r="P30" s="96">
        <f>SUM(P24:P29)</f>
        <v>449401</v>
      </c>
      <c r="R30" s="96">
        <f>SUM(R24:R29)</f>
        <v>494501</v>
      </c>
      <c r="T30">
        <v>449401</v>
      </c>
      <c r="U30" s="97">
        <f>P30+R30+T30</f>
        <v>1393303</v>
      </c>
    </row>
    <row r="31" spans="1:21" ht="33.75" thickBot="1" x14ac:dyDescent="0.35">
      <c r="A31" s="1"/>
      <c r="B31" s="2"/>
      <c r="C31" s="1"/>
      <c r="D31" s="1"/>
      <c r="G31" s="75" t="s">
        <v>51</v>
      </c>
      <c r="H31" s="89">
        <f>I31/10.764</f>
        <v>280.93645484949832</v>
      </c>
      <c r="I31" s="76">
        <v>3024</v>
      </c>
      <c r="K31">
        <f>I31*10%</f>
        <v>302.40000000000003</v>
      </c>
      <c r="L31" s="92">
        <f>I31</f>
        <v>3024</v>
      </c>
      <c r="M31">
        <f>SUM(K31:L31)</f>
        <v>3326.4</v>
      </c>
      <c r="O31" s="90"/>
    </row>
    <row r="32" spans="1:21" ht="33.75" thickBot="1" x14ac:dyDescent="0.35">
      <c r="A32" s="1"/>
      <c r="B32" s="2"/>
      <c r="C32" s="1"/>
      <c r="D32" s="1"/>
      <c r="E32" s="1"/>
      <c r="G32" s="75" t="s">
        <v>52</v>
      </c>
      <c r="H32" s="89">
        <f t="shared" ref="H32" si="9">I32/10.764</f>
        <v>280.93645484949832</v>
      </c>
      <c r="I32" s="76">
        <v>3024</v>
      </c>
      <c r="J32" s="60"/>
      <c r="K32">
        <f>I32*10%</f>
        <v>302.40000000000003</v>
      </c>
      <c r="L32" s="93">
        <f>I32</f>
        <v>3024</v>
      </c>
      <c r="M32" s="6">
        <f>SUM(K32:L32)</f>
        <v>3326.4</v>
      </c>
      <c r="N32" s="6"/>
      <c r="O32" s="21"/>
      <c r="P32" s="1"/>
      <c r="Q32" s="1"/>
      <c r="R32" s="1"/>
      <c r="S32" s="1"/>
    </row>
    <row r="33" spans="1:19" ht="33.75" thickBot="1" x14ac:dyDescent="0.35">
      <c r="A33" s="1"/>
      <c r="B33" s="2"/>
      <c r="C33" s="1"/>
      <c r="D33" s="1"/>
      <c r="E33" s="68"/>
      <c r="G33" s="87" t="s">
        <v>53</v>
      </c>
      <c r="H33" s="89">
        <f>SUM(H31:H32)</f>
        <v>561.87290969899664</v>
      </c>
      <c r="I33" s="88">
        <f>SUM(I31:I32)</f>
        <v>6048</v>
      </c>
      <c r="J33" s="48"/>
      <c r="K33" s="45"/>
      <c r="L33" s="6"/>
      <c r="M33" s="6">
        <f>SUM(M31:M32)</f>
        <v>6652.8</v>
      </c>
      <c r="N33" s="6"/>
      <c r="O33" s="21"/>
      <c r="P33" s="1"/>
      <c r="Q33" s="1"/>
      <c r="R33" s="1"/>
      <c r="S33" s="1"/>
    </row>
    <row r="34" spans="1:19" ht="16.5" x14ac:dyDescent="0.3">
      <c r="A34" s="1"/>
      <c r="B34" s="2"/>
      <c r="C34" s="1"/>
      <c r="G34" s="6"/>
      <c r="H34" s="47"/>
      <c r="I34" s="48"/>
      <c r="J34" s="48"/>
      <c r="K34" s="45"/>
      <c r="L34" s="6"/>
      <c r="M34" s="6"/>
      <c r="N34" s="6"/>
      <c r="O34" s="21"/>
      <c r="P34" s="1"/>
      <c r="Q34" s="1"/>
      <c r="R34" s="1"/>
      <c r="S34" s="1"/>
    </row>
    <row r="35" spans="1:19" ht="16.5" x14ac:dyDescent="0.3">
      <c r="A35" s="1"/>
      <c r="B35" s="2"/>
      <c r="C35" s="15"/>
      <c r="G35" s="6"/>
      <c r="H35" s="47"/>
      <c r="I35" s="48"/>
      <c r="J35" s="48"/>
      <c r="K35" s="45"/>
      <c r="L35" s="53"/>
      <c r="M35" s="6"/>
      <c r="N35" s="6"/>
      <c r="O35" s="6"/>
      <c r="P35" s="1"/>
      <c r="Q35" s="1"/>
      <c r="R35" s="1"/>
      <c r="S35" s="1"/>
    </row>
    <row r="36" spans="1:19" ht="16.5" x14ac:dyDescent="0.3">
      <c r="A36" s="1"/>
      <c r="B36" s="2"/>
      <c r="C36" s="1"/>
      <c r="K36" s="44">
        <v>419000</v>
      </c>
      <c r="L36" s="22"/>
      <c r="M36" s="6"/>
      <c r="N36" s="6"/>
      <c r="O36" s="6"/>
      <c r="P36" s="1"/>
      <c r="Q36" s="1"/>
      <c r="R36" s="1"/>
      <c r="S36" s="1"/>
    </row>
    <row r="37" spans="1:19" ht="16.5" x14ac:dyDescent="0.3">
      <c r="A37" s="1"/>
      <c r="B37" s="2"/>
      <c r="C37" s="1"/>
      <c r="K37" s="44">
        <v>419000</v>
      </c>
      <c r="L37" s="1"/>
      <c r="M37" s="6"/>
      <c r="N37" s="6"/>
      <c r="O37" s="6"/>
      <c r="P37" s="1"/>
      <c r="Q37" s="1"/>
      <c r="R37" s="1"/>
      <c r="S37" s="1"/>
    </row>
    <row r="38" spans="1:19" ht="16.5" x14ac:dyDescent="0.3">
      <c r="A38" s="1"/>
      <c r="B38" s="2"/>
      <c r="C38" s="1"/>
      <c r="K38" s="44">
        <v>419000</v>
      </c>
      <c r="L38" s="1"/>
      <c r="M38" s="6"/>
      <c r="N38" s="6"/>
      <c r="O38" s="6"/>
      <c r="P38" s="1"/>
      <c r="Q38" s="1"/>
      <c r="R38" s="1"/>
      <c r="S38" s="1"/>
    </row>
    <row r="39" spans="1:19" ht="16.5" x14ac:dyDescent="0.3">
      <c r="A39" s="1"/>
      <c r="B39" s="2"/>
      <c r="C39" s="1"/>
      <c r="K39" s="94">
        <f>SUM(K36:K38)</f>
        <v>1257000</v>
      </c>
      <c r="L39" s="1"/>
      <c r="M39" s="6"/>
      <c r="N39" s="6"/>
      <c r="O39" s="6"/>
      <c r="P39" s="1"/>
      <c r="Q39" s="1"/>
      <c r="R39" s="1"/>
      <c r="S39" s="1"/>
    </row>
    <row r="40" spans="1:19" ht="16.5" x14ac:dyDescent="0.3">
      <c r="A40" s="1"/>
      <c r="B40" s="1"/>
      <c r="C40" s="1"/>
      <c r="L40" s="1"/>
      <c r="M40" s="6"/>
      <c r="N40" s="6"/>
      <c r="O40" s="6"/>
      <c r="P40" s="1"/>
      <c r="Q40" s="1"/>
      <c r="R40" s="1"/>
      <c r="S40" s="1"/>
    </row>
    <row r="41" spans="1:19" ht="16.5" x14ac:dyDescent="0.3">
      <c r="A41" s="1"/>
      <c r="B41" s="1"/>
      <c r="C41" s="1"/>
      <c r="P41" s="1"/>
      <c r="Q41" s="1"/>
      <c r="R41" s="1"/>
      <c r="S41" s="1"/>
    </row>
    <row r="42" spans="1:19" ht="16.5" x14ac:dyDescent="0.3">
      <c r="A42" s="1"/>
      <c r="B42" s="1"/>
      <c r="C42" s="1"/>
      <c r="F42" s="6"/>
      <c r="G42" s="61"/>
      <c r="P42" s="1"/>
      <c r="Q42" s="1"/>
      <c r="R42" s="1"/>
      <c r="S42" s="1"/>
    </row>
    <row r="43" spans="1:19" ht="16.5" x14ac:dyDescent="0.3">
      <c r="A43" s="1"/>
      <c r="B43" s="1"/>
      <c r="C43" s="1"/>
      <c r="F43" s="6"/>
      <c r="G43" s="59"/>
      <c r="P43" s="1"/>
      <c r="Q43" s="1"/>
      <c r="R43" s="1"/>
      <c r="S43" s="1"/>
    </row>
    <row r="44" spans="1:19" ht="16.5" x14ac:dyDescent="0.3">
      <c r="A44" s="1"/>
      <c r="B44" s="1"/>
      <c r="C44" s="1"/>
      <c r="D44" s="1"/>
      <c r="E44" s="1"/>
      <c r="F44" s="54"/>
      <c r="G44" s="54"/>
      <c r="P44" s="1"/>
      <c r="Q44" s="1"/>
      <c r="R44" s="1"/>
      <c r="S44" s="1"/>
    </row>
    <row r="45" spans="1:19" ht="16.5" x14ac:dyDescent="0.3">
      <c r="A45" s="1"/>
      <c r="B45" s="1"/>
      <c r="C45" s="1"/>
      <c r="D45" s="1"/>
      <c r="E45" s="1"/>
      <c r="F45" s="64"/>
      <c r="G45" s="46"/>
      <c r="P45" s="1"/>
      <c r="Q45" s="1"/>
      <c r="R45" s="1"/>
      <c r="S45" s="1"/>
    </row>
    <row r="46" spans="1:19" ht="16.5" x14ac:dyDescent="0.3">
      <c r="A46" s="1"/>
      <c r="B46" s="1"/>
      <c r="C46" s="1"/>
      <c r="D46" s="1"/>
      <c r="E46" s="54"/>
      <c r="F46" s="64"/>
      <c r="G46" s="46"/>
      <c r="P46" s="1"/>
      <c r="Q46" s="1"/>
      <c r="R46" s="1"/>
      <c r="S46" s="1"/>
    </row>
    <row r="47" spans="1:19" ht="16.5" x14ac:dyDescent="0.3">
      <c r="A47" s="1"/>
      <c r="B47" s="1"/>
      <c r="C47" s="1"/>
      <c r="D47" s="1"/>
      <c r="E47" s="62"/>
      <c r="F47" s="64"/>
      <c r="G47" s="64"/>
      <c r="P47" s="1"/>
      <c r="Q47" s="1"/>
      <c r="R47" s="1"/>
      <c r="S47" s="1"/>
    </row>
    <row r="48" spans="1:19" ht="16.5" x14ac:dyDescent="0.3">
      <c r="A48" s="1"/>
      <c r="B48" s="1"/>
      <c r="C48" s="1"/>
      <c r="D48" s="1"/>
      <c r="E48" s="62"/>
      <c r="F48" s="64"/>
      <c r="G48" s="64"/>
      <c r="P48" s="1"/>
      <c r="Q48" s="1"/>
      <c r="R48" s="1"/>
      <c r="S48" s="1"/>
    </row>
    <row r="49" spans="1:19" ht="16.5" x14ac:dyDescent="0.3">
      <c r="A49" s="1"/>
      <c r="B49" s="1"/>
      <c r="C49" s="1"/>
      <c r="D49" s="1"/>
      <c r="E49" s="62"/>
      <c r="F49" s="64"/>
      <c r="G49" s="64"/>
      <c r="P49" s="1"/>
      <c r="Q49" s="1"/>
      <c r="R49" s="1"/>
      <c r="S49" s="1"/>
    </row>
    <row r="50" spans="1:19" ht="16.5" x14ac:dyDescent="0.3">
      <c r="A50" s="1"/>
      <c r="B50" s="1"/>
      <c r="C50" s="1"/>
      <c r="D50" s="1"/>
      <c r="E50" s="62"/>
      <c r="F50" s="64"/>
      <c r="G50" s="60"/>
      <c r="P50" s="1"/>
      <c r="Q50" s="1"/>
      <c r="R50" s="1"/>
      <c r="S50" s="1"/>
    </row>
    <row r="51" spans="1:19" ht="16.5" x14ac:dyDescent="0.3">
      <c r="A51" s="1"/>
      <c r="B51" s="1"/>
      <c r="C51" s="1"/>
      <c r="D51" s="1"/>
      <c r="E51" s="62"/>
      <c r="F51" s="6"/>
      <c r="G51" s="6"/>
      <c r="P51" s="1"/>
      <c r="Q51" s="1"/>
      <c r="R51" s="1"/>
      <c r="S51" s="1"/>
    </row>
    <row r="52" spans="1:19" ht="16.5" x14ac:dyDescent="0.3">
      <c r="A52" s="1"/>
      <c r="B52" s="1"/>
      <c r="C52" s="1"/>
      <c r="D52" s="1"/>
      <c r="E52" s="65"/>
      <c r="F52" s="6"/>
      <c r="G52" s="6"/>
      <c r="P52" s="1"/>
      <c r="Q52" s="1"/>
      <c r="R52" s="1"/>
      <c r="S52" s="1"/>
    </row>
    <row r="53" spans="1:19" ht="16.5" x14ac:dyDescent="0.3">
      <c r="A53" s="1"/>
      <c r="B53" s="1"/>
      <c r="C53" s="1"/>
      <c r="D53" s="1"/>
      <c r="E53" s="1"/>
      <c r="F53" s="6"/>
      <c r="G53" s="6"/>
      <c r="P53" s="1"/>
      <c r="Q53" s="1"/>
      <c r="R53" s="1"/>
      <c r="S53" s="1"/>
    </row>
    <row r="54" spans="1:19" ht="16.5" x14ac:dyDescent="0.3">
      <c r="A54" s="1"/>
      <c r="B54" s="1"/>
      <c r="C54" s="1"/>
      <c r="D54" s="1"/>
      <c r="E54" s="1"/>
      <c r="F54" s="23"/>
      <c r="G54" s="6"/>
      <c r="P54" s="1"/>
      <c r="Q54" s="1"/>
      <c r="R54" s="1"/>
      <c r="S54" s="1"/>
    </row>
    <row r="55" spans="1:19" ht="16.5" x14ac:dyDescent="0.3">
      <c r="A55" s="1"/>
      <c r="B55" s="1"/>
      <c r="C55" s="1"/>
      <c r="D55" s="1"/>
      <c r="E55" s="1"/>
      <c r="F55" s="21"/>
      <c r="G55" s="6"/>
      <c r="P55" s="1"/>
      <c r="Q55" s="1"/>
      <c r="R55" s="1"/>
      <c r="S55" s="1"/>
    </row>
    <row r="56" spans="1:19" ht="16.5" x14ac:dyDescent="0.3">
      <c r="A56" s="1"/>
      <c r="B56" s="1"/>
      <c r="C56" s="1"/>
      <c r="D56" s="1"/>
      <c r="E56" s="1"/>
      <c r="F56" s="21"/>
      <c r="G56" s="47"/>
      <c r="L56" s="1"/>
      <c r="M56" s="6"/>
      <c r="N56" s="6"/>
      <c r="O56" s="6"/>
      <c r="P56" s="1"/>
      <c r="Q56" s="1"/>
      <c r="R56" s="1"/>
      <c r="S56" s="1"/>
    </row>
    <row r="57" spans="1:19" ht="16.5" x14ac:dyDescent="0.3">
      <c r="A57" s="1"/>
      <c r="B57" s="1"/>
      <c r="C57" s="1"/>
      <c r="D57" s="1"/>
      <c r="E57" s="1"/>
      <c r="F57" s="21"/>
      <c r="G57" s="47"/>
      <c r="H57" s="48"/>
      <c r="I57" s="48"/>
      <c r="J57" s="45"/>
      <c r="P57" s="1"/>
      <c r="Q57" s="1"/>
      <c r="R57" s="1"/>
      <c r="S57" s="1"/>
    </row>
    <row r="58" spans="1:19" ht="16.5" x14ac:dyDescent="0.3">
      <c r="A58" s="1"/>
      <c r="B58" s="1"/>
      <c r="C58" s="1"/>
      <c r="D58" s="1"/>
      <c r="E58" s="1"/>
      <c r="Q58" s="1"/>
      <c r="R58" s="1"/>
      <c r="S58" s="1"/>
    </row>
    <row r="59" spans="1:19" ht="16.5" x14ac:dyDescent="0.3">
      <c r="A59" s="1"/>
      <c r="B59" s="1"/>
      <c r="C59" s="1"/>
      <c r="D59" s="1"/>
      <c r="E59" s="1"/>
      <c r="K59" s="6"/>
      <c r="Q59" s="1"/>
      <c r="R59" s="1"/>
      <c r="S59" s="1"/>
    </row>
  </sheetData>
  <mergeCells count="5">
    <mergeCell ref="B16:C16"/>
    <mergeCell ref="B11:C11"/>
    <mergeCell ref="E20:I20"/>
    <mergeCell ref="F21:J21"/>
    <mergeCell ref="H28:J28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E18"/>
  <sheetViews>
    <sheetView workbookViewId="0">
      <selection activeCell="G19" sqref="G19"/>
    </sheetView>
  </sheetViews>
  <sheetFormatPr defaultRowHeight="15" x14ac:dyDescent="0.25"/>
  <sheetData>
    <row r="3" spans="2:5" x14ac:dyDescent="0.25">
      <c r="B3">
        <f>12*20</f>
        <v>240</v>
      </c>
    </row>
    <row r="4" spans="2:5" x14ac:dyDescent="0.25">
      <c r="B4">
        <f>16.5*18</f>
        <v>297</v>
      </c>
    </row>
    <row r="5" spans="2:5" x14ac:dyDescent="0.25">
      <c r="B5">
        <f>12*24</f>
        <v>288</v>
      </c>
      <c r="D5">
        <f>18*24</f>
        <v>432</v>
      </c>
    </row>
    <row r="6" spans="2:5" x14ac:dyDescent="0.25">
      <c r="B6">
        <f>15*30</f>
        <v>450</v>
      </c>
      <c r="D6">
        <f>15*11</f>
        <v>165</v>
      </c>
    </row>
    <row r="7" spans="2:5" x14ac:dyDescent="0.25">
      <c r="B7">
        <f>17*21</f>
        <v>357</v>
      </c>
      <c r="D7">
        <f>18*16</f>
        <v>288</v>
      </c>
    </row>
    <row r="8" spans="2:5" x14ac:dyDescent="0.25">
      <c r="B8">
        <f>14*14</f>
        <v>196</v>
      </c>
      <c r="D8">
        <f>18*14</f>
        <v>252</v>
      </c>
    </row>
    <row r="9" spans="2:5" x14ac:dyDescent="0.25">
      <c r="B9" s="91">
        <f>SUM(B3:B8)</f>
        <v>1828</v>
      </c>
      <c r="D9" s="91">
        <f>SUM(D5:D8)</f>
        <v>1137</v>
      </c>
    </row>
    <row r="12" spans="2:5" x14ac:dyDescent="0.25">
      <c r="D12">
        <f>B9</f>
        <v>1828</v>
      </c>
    </row>
    <row r="13" spans="2:5" x14ac:dyDescent="0.25">
      <c r="D13">
        <f>D9</f>
        <v>1137</v>
      </c>
    </row>
    <row r="14" spans="2:5" x14ac:dyDescent="0.25">
      <c r="D14" s="91">
        <f>SUM(D12:D13)</f>
        <v>2965</v>
      </c>
      <c r="E14">
        <f>D14*80%</f>
        <v>2372</v>
      </c>
    </row>
    <row r="16" spans="2:5" x14ac:dyDescent="0.25">
      <c r="D16">
        <f>D14</f>
        <v>2965</v>
      </c>
    </row>
    <row r="17" spans="4:4" x14ac:dyDescent="0.25">
      <c r="D17">
        <f>E14</f>
        <v>2372</v>
      </c>
    </row>
    <row r="18" spans="4:4" x14ac:dyDescent="0.25">
      <c r="D18">
        <f>SUM(D16:D17)</f>
        <v>5337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zoomScale="70" zoomScaleNormal="70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Site Mesurment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cp:lastPrinted>2022-02-23T04:29:35Z</cp:lastPrinted>
  <dcterms:created xsi:type="dcterms:W3CDTF">2014-10-16T12:20:47Z</dcterms:created>
  <dcterms:modified xsi:type="dcterms:W3CDTF">2023-10-30T10:14:54Z</dcterms:modified>
</cp:coreProperties>
</file>