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CB_Malad (East)_Royal Dental clinic Pvt Ltd\"/>
    </mc:Choice>
  </mc:AlternateContent>
  <xr:revisionPtr revIDLastSave="0" documentId="13_ncr:1_{520F06A7-79D2-4645-9771-08B08D9A4C20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11" i="4" l="1"/>
  <c r="V10" i="4"/>
  <c r="V9" i="4"/>
  <c r="V8" i="4"/>
  <c r="V7" i="4"/>
  <c r="V6" i="4"/>
  <c r="V5" i="4"/>
  <c r="V4" i="4"/>
  <c r="V3" i="4"/>
  <c r="V2" i="4"/>
  <c r="C5" i="25"/>
  <c r="C4" i="25"/>
  <c r="P6" i="4"/>
  <c r="Q6" i="4" s="1"/>
  <c r="B6" i="4" s="1"/>
  <c r="C6" i="4" s="1"/>
  <c r="P5" i="4"/>
  <c r="P4" i="4"/>
  <c r="Q4" i="4" s="1"/>
  <c r="B4" i="4" s="1"/>
  <c r="C4" i="4" s="1"/>
  <c r="D4" i="4" s="1"/>
  <c r="P3" i="4"/>
  <c r="Q3" i="4" s="1"/>
  <c r="B3" i="4" s="1"/>
  <c r="C3" i="4" s="1"/>
  <c r="D3" i="4" s="1"/>
  <c r="G31" i="4"/>
  <c r="G33" i="4" s="1"/>
  <c r="P2" i="4"/>
  <c r="F27" i="4"/>
  <c r="F26" i="4"/>
  <c r="F25" i="4"/>
  <c r="Q2" i="4"/>
  <c r="B2" i="4" s="1"/>
  <c r="C2" i="4" s="1"/>
  <c r="Q5" i="4"/>
  <c r="P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 s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<sst xmlns="http://schemas.openxmlformats.org/spreadsheetml/2006/main" count="133" uniqueCount="91">
  <si>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</si>
  <si>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</si>
  <si>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</si>
  <si>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</si>
  <si>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</si>
  <si>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</si>
  <si>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</si>
  <si>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</si>
  <si>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</si>
  <si>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</si>
  <si>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</si>
  <si>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</si>
  <si>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</si>
  <si>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</si>
  <si>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</si>
  <si>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</si>
  <si>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</si>
  <si>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</si>
  <si>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</si>
  <si>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</si>
  <si>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</si>
  <si>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</si>
  <si>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</si>
  <si>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</si>
  <si>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</si>
  <si>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</si>
  <si>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</si>
  <si>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</si>
  <si>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</si>
  <si>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</si>
  <si>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</si>
  <si>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</si>
  <si>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</si>
  <si>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</si>
  <si>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</si>
  <si>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</si>
  <si>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</si>
  <si>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</si>
  <si>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</si>
  <si>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</si>
  <si>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</si>
  <si>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</si>
  <si>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</si>
  <si>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</si>
  <si>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</si>
  <si>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</si>
  <si>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</si>
  <si>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</si>
  <si>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</si>
  <si>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</si>
  <si>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</si>
  <si>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</si>
  <si>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</si>
  <si>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</si>
  <si>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</si>
  <si>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</si>
  <si>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</si>
  <si>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</si>
  <si>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</si>
  <si>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</si>
  <si>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</si>
  <si>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</si>
  <si>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</si>
  <si>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</si>
  <si>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</si>
  <si>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</si>
  <si>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</si>
  <si>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</si>
  <si>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</si>
  <si>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</si>
  <si>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</si>
  <si>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</si>
  <si>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</si>
  <si>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</si>
  <si>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</si>
  <si>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</si>
  <si>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</si>
  <si>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</si>
  <si>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</si>
  <si>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</si>
  <si>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</si>
  <si>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</si>
  <si>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</si>
  <si>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</si>
  <si>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29.10.2003</t>
  </si>
  <si>
    <t>YOC - 1970</t>
  </si>
  <si>
    <t>IGR-17.08.23</t>
  </si>
  <si>
    <t>IGR-13.10.23</t>
  </si>
  <si>
    <t>IGR-05.10.23</t>
  </si>
  <si>
    <t>IGR-19.10.23</t>
  </si>
  <si>
    <t>IGR-17.03.23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</si>
</sst>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9B294B-9ABD-C57C-F822-B5F6364BB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46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95FDE5-B6FA-1736-441A-500C62BFD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84043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6E1820-7697-43A5-4B8B-EECADB2C55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D57EF0-288E-94D7-AACC-9BCAC71503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A4F349-1E1C-C6B8-EF46-244D1AB4FD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0D40EE-28D6-6283-B299-E46DF8E45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288172</xdr:colOff>
      <xdr:row>46</xdr:row>
      <xdr:rowOff>1223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A3860B-0E17-D33F-EB64-EC173002CE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356972" cy="876422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28</xdr:col>
      <xdr:colOff>126225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3B4A84-61F5-400A-D068-9F9657462F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195025" cy="888806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383010</xdr:colOff>
      <xdr:row>45</xdr:row>
      <xdr:rowOff>134565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EC4497-91B6-7CA7-4763-7B72B2EBB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03810" cy="87070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297018</xdr:colOff>
      <xdr:row>46</xdr:row>
      <xdr:rowOff>96486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94B2D5-3665-31ED-E680-BB0406DBD9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489018" cy="88594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9" sqref="E9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77</v>
      </c>
      <c r="C3" s="57">
        <v>151910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83</v>
      </c>
      <c r="C4" s="57">
        <f>C3*30%</f>
        <v>45573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78</v>
      </c>
      <c r="C5" s="62">
        <f>C3-C4</f>
        <v>106337</v>
      </c>
      <c r="D5" s="63" t="s">
        <v>62</v>
      </c>
      <c r="E5" s="64">
        <f>C5/10.764</f>
        <v>9878.9483463396518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79</v>
      </c>
      <c r="C6" s="57">
        <v>62930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80</v>
      </c>
      <c r="C7" s="57">
        <f>C5-C6</f>
        <v>43407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81</v>
      </c>
      <c r="C8" s="57">
        <f>C7*D13%</f>
        <v>24307.920000000002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82</v>
      </c>
      <c r="C9" s="62">
        <f>C6+C8</f>
        <v>87237.92</v>
      </c>
      <c r="D9" s="63" t="s">
        <v>62</v>
      </c>
      <c r="E9" s="64">
        <f>C9/10.764</f>
        <v>8104.6005202526949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1979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44</v>
      </c>
      <c r="D13" s="70">
        <f>D12-C13</f>
        <v>56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workbookViewId="0">
      <selection activeCell="K13" sqref="K13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18500</v>
      </c>
      <c r="D3" s="24" t="s">
        <v>75</v>
      </c>
      <c r="E3" s="6" t="s">
        <v>76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16000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44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16</v>
      </c>
      <c r="D8" s="26">
        <v>1979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66</v>
      </c>
      <c r="D10" s="26"/>
      <c r="F10" s="19"/>
    </row>
    <row r="11" spans="1:6" x14ac:dyDescent="0.25">
      <c r="A11" s="16"/>
      <c r="B11" s="27"/>
      <c r="C11" s="28">
        <f>C10%</f>
        <v>0.66</v>
      </c>
      <c r="D11" s="28"/>
      <c r="F11" s="19"/>
    </row>
    <row r="12" spans="1:6" x14ac:dyDescent="0.25">
      <c r="A12" s="16" t="s">
        <v>21</v>
      </c>
      <c r="B12" s="20"/>
      <c r="C12" s="21">
        <f>C6*C11</f>
        <v>1650</v>
      </c>
      <c r="D12" s="24"/>
      <c r="F12" s="19"/>
    </row>
    <row r="13" spans="1:6" x14ac:dyDescent="0.25">
      <c r="A13" s="16" t="s">
        <v>22</v>
      </c>
      <c r="B13" s="20"/>
      <c r="C13" s="21">
        <f>C6-C12</f>
        <v>850</v>
      </c>
      <c r="D13" s="24"/>
      <c r="F13" s="19"/>
    </row>
    <row r="14" spans="1:6" x14ac:dyDescent="0.25">
      <c r="A14" s="16" t="s">
        <v>15</v>
      </c>
      <c r="B14" s="20"/>
      <c r="C14" s="21">
        <f>C5</f>
        <v>16000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16850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BUA</v>
      </c>
      <c r="B18" s="7"/>
      <c r="C18" s="31">
        <v>201</v>
      </c>
      <c r="D18" s="26"/>
      <c r="F18" s="19"/>
    </row>
    <row r="19" spans="1:6" x14ac:dyDescent="0.25">
      <c r="A19" s="16" t="s">
        <v>73</v>
      </c>
      <c r="B19" s="6"/>
      <c r="C19" s="32">
        <f>C18*C16</f>
        <v>3386850</v>
      </c>
      <c r="D19" s="33"/>
      <c r="E19" s="70"/>
      <c r="F19" s="34"/>
    </row>
    <row r="20" spans="1:6" x14ac:dyDescent="0.25">
      <c r="A20" s="16" t="s">
        <v>24</v>
      </c>
      <c r="C20" s="35">
        <f>C19*90%</f>
        <v>3048165</v>
      </c>
      <c r="D20" s="32"/>
      <c r="F20" s="19"/>
    </row>
    <row r="21" spans="1:6" x14ac:dyDescent="0.25">
      <c r="A21" s="16" t="s">
        <v>25</v>
      </c>
      <c r="C21" s="35">
        <f>C19*80%</f>
        <v>2709480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502500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C19*0.03/12</f>
        <v>8467.125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40"/>
  <sheetViews>
    <sheetView tabSelected="1" workbookViewId="0">
      <selection activeCell="R2" sqref="R2:R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22" x14ac:dyDescent="0.25">
      <c r="A2" s="4">
        <v>1</v>
      </c>
      <c r="B2" s="4">
        <f t="shared" ref="B2:B16" si="0">Q2</f>
        <v>114.18810000000001</v>
      </c>
      <c r="C2" s="4">
        <f t="shared" ref="C2:C16" si="1">B2*1.2</f>
        <v>137.02572000000001</v>
      </c>
      <c r="D2" s="4">
        <f t="shared" ref="D2:D16" si="2">C2*1.2</f>
        <v>164.43086400000001</v>
      </c>
      <c r="E2" s="5">
        <f t="shared" ref="E2:E16" si="3">R2</f>
        <v>1751000</v>
      </c>
      <c r="F2" s="4">
        <f t="shared" ref="F2:F15" si="4">ROUND((E2/B2),0)</f>
        <v>15334</v>
      </c>
      <c r="G2" s="4">
        <f t="shared" ref="G2:G15" si="5">ROUND((E2/C2),0)</f>
        <v>12779</v>
      </c>
      <c r="H2" s="4">
        <f t="shared" ref="H2:H15" si="6">ROUND((E2/D2),0)</f>
        <v>10649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12.73*10.764</f>
        <v>137.02572000000001</v>
      </c>
      <c r="Q2">
        <f t="shared" ref="Q2:Q6" si="9">P2/1.2</f>
        <v>114.18810000000001</v>
      </c>
      <c r="R2" s="2">
        <v>1751000</v>
      </c>
      <c r="S2" s="2" t="s">
        <v>86</v>
      </c>
      <c r="V2">
        <f>G2*0.75</f>
        <v>9584.25</v>
      </c>
    </row>
    <row r="3" spans="1:22" x14ac:dyDescent="0.25">
      <c r="A3" s="4">
        <v>2</v>
      </c>
      <c r="B3" s="4">
        <f t="shared" si="0"/>
        <v>264.61499999999995</v>
      </c>
      <c r="C3" s="4">
        <f t="shared" si="1"/>
        <v>317.53799999999995</v>
      </c>
      <c r="D3" s="4">
        <f t="shared" si="2"/>
        <v>381.04559999999992</v>
      </c>
      <c r="E3" s="5">
        <f t="shared" si="3"/>
        <v>8500000</v>
      </c>
      <c r="F3" s="4">
        <f t="shared" si="4"/>
        <v>32122</v>
      </c>
      <c r="G3" s="4">
        <f t="shared" si="5"/>
        <v>26768</v>
      </c>
      <c r="H3" s="4">
        <f t="shared" si="6"/>
        <v>22307</v>
      </c>
      <c r="I3" s="4">
        <f t="shared" si="7"/>
        <v>0</v>
      </c>
      <c r="J3" s="4">
        <f t="shared" si="8"/>
        <v>0</v>
      </c>
      <c r="O3">
        <v>0</v>
      </c>
      <c r="P3">
        <f>29.5*10.764</f>
        <v>317.53799999999995</v>
      </c>
      <c r="Q3">
        <f t="shared" si="9"/>
        <v>264.61499999999995</v>
      </c>
      <c r="R3" s="2">
        <v>8500000</v>
      </c>
      <c r="S3" s="2" t="s">
        <v>87</v>
      </c>
      <c r="V3">
        <f t="shared" ref="V3:V11" si="10">G3*0.75</f>
        <v>20076</v>
      </c>
    </row>
    <row r="4" spans="1:22" x14ac:dyDescent="0.25">
      <c r="A4" s="4">
        <v>3</v>
      </c>
      <c r="B4" s="4">
        <f t="shared" si="0"/>
        <v>264.07679999999999</v>
      </c>
      <c r="C4" s="4">
        <f t="shared" si="1"/>
        <v>316.89215999999999</v>
      </c>
      <c r="D4" s="4">
        <f t="shared" si="2"/>
        <v>380.27059199999997</v>
      </c>
      <c r="E4" s="5">
        <f t="shared" si="3"/>
        <v>7200000</v>
      </c>
      <c r="F4" s="4">
        <f t="shared" si="4"/>
        <v>27265</v>
      </c>
      <c r="G4" s="4">
        <f t="shared" si="5"/>
        <v>22721</v>
      </c>
      <c r="H4" s="4">
        <f t="shared" si="6"/>
        <v>18934</v>
      </c>
      <c r="I4" s="4">
        <f t="shared" si="7"/>
        <v>0</v>
      </c>
      <c r="J4" s="4">
        <f t="shared" si="8"/>
        <v>0</v>
      </c>
      <c r="O4">
        <v>0</v>
      </c>
      <c r="P4">
        <f>29.44*10.764</f>
        <v>316.89215999999999</v>
      </c>
      <c r="Q4">
        <f t="shared" si="9"/>
        <v>264.07679999999999</v>
      </c>
      <c r="R4" s="2">
        <v>7200000</v>
      </c>
      <c r="S4" s="2" t="s">
        <v>88</v>
      </c>
      <c r="V4">
        <f t="shared" si="10"/>
        <v>17040.75</v>
      </c>
    </row>
    <row r="5" spans="1:22" x14ac:dyDescent="0.25">
      <c r="A5" s="4">
        <v>4</v>
      </c>
      <c r="B5" s="4">
        <f t="shared" si="0"/>
        <v>275.28929999999997</v>
      </c>
      <c r="C5" s="4">
        <f t="shared" si="1"/>
        <v>330.34715999999997</v>
      </c>
      <c r="D5" s="4">
        <f t="shared" si="2"/>
        <v>396.41659199999998</v>
      </c>
      <c r="E5" s="5">
        <f t="shared" si="3"/>
        <v>8000000</v>
      </c>
      <c r="F5" s="4">
        <f t="shared" si="4"/>
        <v>29060</v>
      </c>
      <c r="G5" s="4">
        <f t="shared" si="5"/>
        <v>24217</v>
      </c>
      <c r="H5" s="4">
        <f t="shared" si="6"/>
        <v>20181</v>
      </c>
      <c r="I5" s="4">
        <f t="shared" si="7"/>
        <v>0</v>
      </c>
      <c r="J5" s="4">
        <f t="shared" si="8"/>
        <v>0</v>
      </c>
      <c r="O5">
        <v>0</v>
      </c>
      <c r="P5">
        <f>30.69*10.764</f>
        <v>330.34715999999997</v>
      </c>
      <c r="Q5">
        <f t="shared" si="9"/>
        <v>275.28929999999997</v>
      </c>
      <c r="R5" s="2">
        <v>8000000</v>
      </c>
      <c r="S5" s="2" t="s">
        <v>89</v>
      </c>
      <c r="V5">
        <f t="shared" si="10"/>
        <v>18162.75</v>
      </c>
    </row>
    <row r="6" spans="1:22" x14ac:dyDescent="0.25">
      <c r="A6" s="4">
        <v>5</v>
      </c>
      <c r="B6" s="4">
        <f t="shared" si="0"/>
        <v>269.27940000000001</v>
      </c>
      <c r="C6" s="4">
        <f t="shared" si="1"/>
        <v>323.13528000000002</v>
      </c>
      <c r="D6" s="4">
        <f t="shared" si="2"/>
        <v>387.762336</v>
      </c>
      <c r="E6" s="5">
        <f t="shared" si="3"/>
        <v>6700000</v>
      </c>
      <c r="F6" s="4">
        <f t="shared" si="4"/>
        <v>24881</v>
      </c>
      <c r="G6" s="4">
        <f t="shared" si="5"/>
        <v>20734</v>
      </c>
      <c r="H6" s="4">
        <f t="shared" si="6"/>
        <v>17279</v>
      </c>
      <c r="I6" s="4">
        <f t="shared" si="7"/>
        <v>0</v>
      </c>
      <c r="J6" s="4">
        <f t="shared" si="8"/>
        <v>0</v>
      </c>
      <c r="O6">
        <v>0</v>
      </c>
      <c r="P6">
        <f>30.02*10.764</f>
        <v>323.13527999999997</v>
      </c>
      <c r="Q6">
        <f t="shared" si="9"/>
        <v>269.27940000000001</v>
      </c>
      <c r="R6" s="2">
        <v>6700000</v>
      </c>
      <c r="S6" s="2" t="s">
        <v>90</v>
      </c>
      <c r="V6">
        <f t="shared" si="10"/>
        <v>15550.5</v>
      </c>
    </row>
    <row r="7" spans="1:22" x14ac:dyDescent="0.25">
      <c r="A7" s="4">
        <v>6</v>
      </c>
      <c r="B7" s="4">
        <f t="shared" si="0"/>
        <v>285</v>
      </c>
      <c r="C7" s="4">
        <f t="shared" si="1"/>
        <v>342</v>
      </c>
      <c r="D7" s="4">
        <f t="shared" si="2"/>
        <v>410.4</v>
      </c>
      <c r="E7" s="5">
        <f t="shared" si="3"/>
        <v>8800000</v>
      </c>
      <c r="F7" s="4">
        <f t="shared" si="4"/>
        <v>30877</v>
      </c>
      <c r="G7" s="77">
        <f t="shared" si="5"/>
        <v>25731</v>
      </c>
      <c r="H7" s="77">
        <f t="shared" si="6"/>
        <v>21442</v>
      </c>
      <c r="I7" s="77">
        <f t="shared" si="7"/>
        <v>0</v>
      </c>
      <c r="J7" s="77">
        <f t="shared" si="8"/>
        <v>0</v>
      </c>
      <c r="K7" s="7"/>
      <c r="L7" s="7"/>
      <c r="M7" s="7"/>
      <c r="N7" s="7"/>
      <c r="O7" s="7">
        <v>0</v>
      </c>
      <c r="P7" s="7">
        <f t="shared" ref="P7:P10" si="11">O7/1.2</f>
        <v>0</v>
      </c>
      <c r="Q7" s="7">
        <v>285</v>
      </c>
      <c r="R7" s="78">
        <v>8800000</v>
      </c>
      <c r="S7" s="2"/>
      <c r="V7">
        <f t="shared" si="10"/>
        <v>19298.25</v>
      </c>
    </row>
    <row r="8" spans="1:22" x14ac:dyDescent="0.25">
      <c r="A8" s="4">
        <v>7</v>
      </c>
      <c r="B8" s="4">
        <f t="shared" si="0"/>
        <v>200</v>
      </c>
      <c r="C8" s="4">
        <f t="shared" si="1"/>
        <v>240</v>
      </c>
      <c r="D8" s="4">
        <f t="shared" si="2"/>
        <v>288</v>
      </c>
      <c r="E8" s="5">
        <f t="shared" si="3"/>
        <v>6000000</v>
      </c>
      <c r="F8" s="4">
        <f t="shared" si="4"/>
        <v>30000</v>
      </c>
      <c r="G8" s="77">
        <f t="shared" si="5"/>
        <v>25000</v>
      </c>
      <c r="H8" s="77">
        <f t="shared" si="6"/>
        <v>20833</v>
      </c>
      <c r="I8" s="77">
        <f t="shared" si="7"/>
        <v>0</v>
      </c>
      <c r="J8" s="77">
        <f t="shared" si="8"/>
        <v>0</v>
      </c>
      <c r="K8" s="7"/>
      <c r="L8" s="7"/>
      <c r="M8" s="7"/>
      <c r="N8" s="7"/>
      <c r="O8" s="7">
        <v>0</v>
      </c>
      <c r="P8" s="7">
        <f t="shared" si="11"/>
        <v>0</v>
      </c>
      <c r="Q8" s="7">
        <v>200</v>
      </c>
      <c r="R8" s="78">
        <v>6000000</v>
      </c>
      <c r="S8" s="2"/>
      <c r="V8">
        <f t="shared" si="10"/>
        <v>18750</v>
      </c>
    </row>
    <row r="9" spans="1:22" x14ac:dyDescent="0.25">
      <c r="A9" s="4">
        <v>8</v>
      </c>
      <c r="B9" s="4">
        <f t="shared" si="0"/>
        <v>240</v>
      </c>
      <c r="C9" s="4">
        <f t="shared" si="1"/>
        <v>288</v>
      </c>
      <c r="D9" s="4">
        <f t="shared" si="2"/>
        <v>345.59999999999997</v>
      </c>
      <c r="E9" s="5">
        <f t="shared" si="3"/>
        <v>7000000</v>
      </c>
      <c r="F9" s="4">
        <f t="shared" si="4"/>
        <v>29167</v>
      </c>
      <c r="G9" s="4">
        <f t="shared" si="5"/>
        <v>24306</v>
      </c>
      <c r="H9" s="4">
        <f t="shared" si="6"/>
        <v>20255</v>
      </c>
      <c r="I9" s="4">
        <f t="shared" si="7"/>
        <v>0</v>
      </c>
      <c r="J9" s="4">
        <f t="shared" si="8"/>
        <v>0</v>
      </c>
      <c r="O9">
        <v>0</v>
      </c>
      <c r="P9">
        <f t="shared" si="11"/>
        <v>0</v>
      </c>
      <c r="Q9">
        <v>240</v>
      </c>
      <c r="R9" s="2">
        <v>7000000</v>
      </c>
      <c r="S9" s="2"/>
      <c r="V9">
        <f t="shared" si="10"/>
        <v>18229.5</v>
      </c>
    </row>
    <row r="10" spans="1:22" x14ac:dyDescent="0.25">
      <c r="A10" s="4">
        <v>9</v>
      </c>
      <c r="B10" s="4">
        <f t="shared" si="0"/>
        <v>250</v>
      </c>
      <c r="C10" s="4">
        <f t="shared" si="1"/>
        <v>300</v>
      </c>
      <c r="D10" s="4">
        <f t="shared" si="2"/>
        <v>360</v>
      </c>
      <c r="E10" s="5">
        <f t="shared" si="3"/>
        <v>8250000</v>
      </c>
      <c r="F10" s="4">
        <f t="shared" si="4"/>
        <v>33000</v>
      </c>
      <c r="G10" s="77">
        <f t="shared" si="5"/>
        <v>27500</v>
      </c>
      <c r="H10" s="77">
        <f t="shared" si="6"/>
        <v>22917</v>
      </c>
      <c r="I10" s="77">
        <f t="shared" si="7"/>
        <v>0</v>
      </c>
      <c r="J10" s="77">
        <f t="shared" si="8"/>
        <v>0</v>
      </c>
      <c r="K10" s="7"/>
      <c r="L10" s="7"/>
      <c r="M10" s="7"/>
      <c r="N10" s="7"/>
      <c r="O10" s="7">
        <v>0</v>
      </c>
      <c r="P10" s="7">
        <f t="shared" si="11"/>
        <v>0</v>
      </c>
      <c r="Q10" s="7">
        <v>250</v>
      </c>
      <c r="R10" s="78">
        <v>8250000</v>
      </c>
      <c r="S10" s="2"/>
      <c r="V10">
        <f t="shared" si="10"/>
        <v>20625</v>
      </c>
    </row>
    <row r="11" spans="1:22" x14ac:dyDescent="0.25">
      <c r="A11" s="4">
        <v>10</v>
      </c>
      <c r="B11" s="4">
        <f t="shared" si="0"/>
        <v>288</v>
      </c>
      <c r="C11" s="4">
        <f t="shared" si="1"/>
        <v>345.59999999999997</v>
      </c>
      <c r="D11" s="4">
        <f t="shared" si="2"/>
        <v>414.71999999999997</v>
      </c>
      <c r="E11" s="5">
        <f t="shared" si="3"/>
        <v>9000000</v>
      </c>
      <c r="F11" s="4">
        <f t="shared" si="4"/>
        <v>31250</v>
      </c>
      <c r="G11" s="77">
        <f t="shared" si="5"/>
        <v>26042</v>
      </c>
      <c r="H11" s="77">
        <f t="shared" si="6"/>
        <v>21701</v>
      </c>
      <c r="I11" s="77">
        <f t="shared" si="7"/>
        <v>0</v>
      </c>
      <c r="J11" s="77">
        <f t="shared" si="8"/>
        <v>0</v>
      </c>
      <c r="K11" s="7"/>
      <c r="L11" s="7"/>
      <c r="M11" s="7"/>
      <c r="N11" s="7"/>
      <c r="O11" s="7">
        <v>0</v>
      </c>
      <c r="P11" s="7">
        <f t="shared" ref="P11:P15" si="12">O11/1.2</f>
        <v>0</v>
      </c>
      <c r="Q11" s="7">
        <v>288</v>
      </c>
      <c r="R11" s="78">
        <v>9000000</v>
      </c>
      <c r="S11" s="2"/>
      <c r="V11">
        <f t="shared" si="10"/>
        <v>19531.5</v>
      </c>
    </row>
    <row r="12" spans="1:22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ref="Q12:Q15" si="13">P12/1.2</f>
        <v>0</v>
      </c>
      <c r="R12" s="2">
        <v>0</v>
      </c>
      <c r="S12" s="2"/>
    </row>
    <row r="13" spans="1:22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22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22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22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F24" s="73"/>
    </row>
    <row r="25" spans="1:19" s="10" customFormat="1" x14ac:dyDescent="0.25">
      <c r="F25" s="74">
        <f>7.72*12.39</f>
        <v>95.650800000000004</v>
      </c>
    </row>
    <row r="26" spans="1:19" s="10" customFormat="1" x14ac:dyDescent="0.25">
      <c r="F26" s="74">
        <f>9.69*12.24</f>
        <v>118.6056</v>
      </c>
    </row>
    <row r="27" spans="1:19" s="10" customFormat="1" x14ac:dyDescent="0.25">
      <c r="F27" s="74">
        <f>SUM(F25:F26)</f>
        <v>214.25639999999999</v>
      </c>
    </row>
    <row r="28" spans="1:19" s="10" customFormat="1" x14ac:dyDescent="0.25">
      <c r="C28" s="72" t="s">
        <v>74</v>
      </c>
      <c r="D28" s="72" t="s">
        <v>84</v>
      </c>
      <c r="F28" s="57" t="s">
        <v>71</v>
      </c>
      <c r="G28" s="57">
        <v>201</v>
      </c>
    </row>
    <row r="29" spans="1:19" s="10" customFormat="1" x14ac:dyDescent="0.25">
      <c r="C29" s="72" t="s">
        <v>1</v>
      </c>
      <c r="D29" s="72">
        <v>421000</v>
      </c>
      <c r="F29" s="57" t="s">
        <v>71</v>
      </c>
      <c r="G29" s="57">
        <v>302</v>
      </c>
      <c r="H29" s="10">
        <f>G29/G28</f>
        <v>1.5024875621890548</v>
      </c>
    </row>
    <row r="30" spans="1:19" s="10" customFormat="1" x14ac:dyDescent="0.25">
      <c r="F30" s="57" t="s">
        <v>72</v>
      </c>
      <c r="G30" s="57">
        <v>30000</v>
      </c>
    </row>
    <row r="31" spans="1:19" s="10" customFormat="1" x14ac:dyDescent="0.25">
      <c r="C31" s="75"/>
      <c r="D31" s="75"/>
      <c r="F31" s="75" t="s">
        <v>73</v>
      </c>
      <c r="G31" s="75">
        <f>G28*G30</f>
        <v>6030000</v>
      </c>
      <c r="H31" s="10">
        <f>G31/D29</f>
        <v>14.323040380047505</v>
      </c>
    </row>
    <row r="32" spans="1:19" s="10" customFormat="1" x14ac:dyDescent="0.25">
      <c r="C32" s="75"/>
      <c r="D32" s="75"/>
      <c r="F32" s="75" t="s">
        <v>24</v>
      </c>
      <c r="G32" s="75">
        <f>G31*90%</f>
        <v>5427000</v>
      </c>
    </row>
    <row r="33" spans="3:7" s="10" customFormat="1" x14ac:dyDescent="0.25">
      <c r="C33" s="75"/>
      <c r="D33" s="75"/>
      <c r="F33" s="75" t="s">
        <v>25</v>
      </c>
      <c r="G33" s="75">
        <f>G31*80%</f>
        <v>4824000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2023-11-08T12:22:17Z</dcterms:modified>
</cp:coreProperties>
</file>