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17.06.2022\VIKAS GANERIWALA\"/>
    </mc:Choice>
  </mc:AlternateContent>
  <xr:revisionPtr revIDLastSave="0" documentId="13_ncr:1_{79772334-5E68-475A-826A-C55E2C85866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9" sheetId="21" r:id="rId9"/>
    <sheet name="Sheet8" sheetId="20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66" i="4" l="1"/>
  <c r="F65" i="4"/>
  <c r="F64" i="4"/>
  <c r="F63" i="4"/>
  <c r="F62" i="4"/>
  <c r="F61" i="4"/>
  <c r="F60" i="4"/>
  <c r="F59" i="4"/>
  <c r="F58" i="4"/>
  <c r="F57" i="4"/>
  <c r="F56" i="4"/>
  <c r="F55" i="4"/>
  <c r="F54" i="4"/>
  <c r="W34" i="4"/>
  <c r="P15" i="4" l="1"/>
  <c r="S34" i="4" l="1"/>
  <c r="P14" i="4"/>
  <c r="W43" i="4"/>
  <c r="W44" i="4" s="1"/>
  <c r="W42" i="4"/>
  <c r="P18" i="4"/>
  <c r="Q18" i="4" s="1"/>
  <c r="P17" i="4"/>
  <c r="Q17" i="4" s="1"/>
  <c r="P16" i="4"/>
  <c r="Q16" i="4" s="1"/>
  <c r="Q14" i="4"/>
  <c r="P9" i="4"/>
  <c r="P8" i="4"/>
  <c r="Q8" i="4" s="1"/>
  <c r="P7" i="4"/>
  <c r="P6" i="4"/>
  <c r="P5" i="4"/>
  <c r="P4" i="4"/>
  <c r="P11" i="4" l="1"/>
  <c r="P10" i="4"/>
  <c r="Q10" i="4" s="1"/>
  <c r="S31" i="4" l="1"/>
  <c r="B18" i="4" l="1"/>
  <c r="C18" i="4" s="1"/>
  <c r="D18" i="4" s="1"/>
  <c r="J18" i="4"/>
  <c r="I18" i="4"/>
  <c r="E18" i="4"/>
  <c r="A18" i="4"/>
  <c r="H18" i="4" l="1"/>
  <c r="F18" i="4"/>
  <c r="G18" i="4"/>
  <c r="S49" i="4"/>
  <c r="S35" i="4"/>
  <c r="S30" i="4"/>
  <c r="S29" i="4"/>
  <c r="S38" i="4" s="1"/>
  <c r="S32" i="4" l="1"/>
  <c r="S36" i="4"/>
  <c r="S37" i="4" s="1"/>
  <c r="S40" i="4" s="1"/>
  <c r="S43" i="4" s="1"/>
  <c r="S45" i="4" s="1"/>
  <c r="S47" i="4" l="1"/>
  <c r="S46" i="4"/>
  <c r="S51" i="4"/>
  <c r="P13" i="4" l="1"/>
  <c r="P12" i="4"/>
  <c r="Q12" i="4" s="1"/>
  <c r="J15" i="4" l="1"/>
  <c r="I15" i="4"/>
  <c r="E15" i="4"/>
  <c r="J14" i="4"/>
  <c r="I14" i="4"/>
  <c r="E14" i="4"/>
  <c r="J13" i="4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17" i="4" l="1"/>
  <c r="I17" i="4"/>
  <c r="E17" i="4"/>
  <c r="A17" i="4"/>
  <c r="J16" i="4"/>
  <c r="I16" i="4"/>
  <c r="E16" i="4"/>
  <c r="A16" i="4"/>
  <c r="A15" i="4"/>
  <c r="B14" i="4"/>
  <c r="C14" i="4" s="1"/>
  <c r="A14" i="4"/>
  <c r="B13" i="4"/>
  <c r="C13" i="4" s="1"/>
  <c r="A13" i="4"/>
  <c r="B12" i="4"/>
  <c r="C12" i="4" s="1"/>
  <c r="A12" i="4"/>
  <c r="B11" i="4"/>
  <c r="C11" i="4" s="1"/>
  <c r="A11" i="4"/>
  <c r="B10" i="4"/>
  <c r="C10" i="4" s="1"/>
  <c r="A10" i="4"/>
  <c r="A9" i="4"/>
  <c r="B8" i="4"/>
  <c r="C8" i="4" s="1"/>
  <c r="A8" i="4"/>
  <c r="B7" i="4"/>
  <c r="C7" i="4" s="1"/>
  <c r="A7" i="4"/>
  <c r="B6" i="4"/>
  <c r="C6" i="4" s="1"/>
  <c r="A6" i="4"/>
  <c r="B5" i="4"/>
  <c r="C5" i="4" s="1"/>
  <c r="A5" i="4"/>
  <c r="B4" i="4"/>
  <c r="C4" i="4" s="1"/>
  <c r="A4" i="4"/>
  <c r="G7" i="4" l="1"/>
  <c r="F10" i="4"/>
  <c r="F11" i="4"/>
  <c r="F12" i="4"/>
  <c r="F13" i="4"/>
  <c r="F14" i="4"/>
  <c r="F5" i="4"/>
  <c r="F6" i="4"/>
  <c r="F7" i="4"/>
  <c r="F8" i="4"/>
  <c r="F4" i="4"/>
  <c r="B15" i="4"/>
  <c r="C15" i="4" s="1"/>
  <c r="B16" i="4"/>
  <c r="C16" i="4" s="1"/>
  <c r="B17" i="4"/>
  <c r="C17" i="4" s="1"/>
  <c r="B9" i="4"/>
  <c r="C9" i="4" s="1"/>
  <c r="F16" i="4" l="1"/>
  <c r="F15" i="4"/>
  <c r="D7" i="4"/>
  <c r="H7" i="4" s="1"/>
  <c r="D12" i="4"/>
  <c r="H12" i="4" s="1"/>
  <c r="G12" i="4"/>
  <c r="D11" i="4"/>
  <c r="H11" i="4" s="1"/>
  <c r="G11" i="4"/>
  <c r="D14" i="4"/>
  <c r="H14" i="4" s="1"/>
  <c r="G14" i="4"/>
  <c r="F9" i="4"/>
  <c r="D5" i="4"/>
  <c r="H5" i="4" s="1"/>
  <c r="G5" i="4"/>
  <c r="D13" i="4"/>
  <c r="H13" i="4" s="1"/>
  <c r="G13" i="4"/>
  <c r="D4" i="4"/>
  <c r="H4" i="4" s="1"/>
  <c r="G4" i="4"/>
  <c r="D6" i="4"/>
  <c r="H6" i="4" s="1"/>
  <c r="G6" i="4"/>
  <c r="D8" i="4"/>
  <c r="H8" i="4" s="1"/>
  <c r="G8" i="4"/>
  <c r="D10" i="4"/>
  <c r="H10" i="4" s="1"/>
  <c r="G10" i="4"/>
  <c r="D17" i="4"/>
  <c r="H17" i="4" s="1"/>
  <c r="G17" i="4"/>
  <c r="F17" i="4"/>
  <c r="D16" i="4"/>
  <c r="H16" i="4" s="1"/>
  <c r="G16" i="4"/>
  <c r="D15" i="4" l="1"/>
  <c r="H15" i="4" s="1"/>
  <c r="G15" i="4"/>
  <c r="D9" i="4"/>
  <c r="H9" i="4" s="1"/>
  <c r="G9" i="4"/>
</calcChain>
</file>

<file path=xl/sharedStrings.xml><?xml version="1.0" encoding="utf-8"?>
<sst xmlns="http://schemas.openxmlformats.org/spreadsheetml/2006/main" count="57" uniqueCount="51">
  <si>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</si>
  <si>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</si>
  <si>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</si>
  <si>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</si>
  <si>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</si>
  <si>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</si>
  <si>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</si>
  <si>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</si>
  <si>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</si>
  <si>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</si>
  <si>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</si>
  <si>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</si>
  <si>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</si>
  <si>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</si>
  <si>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</si>
  <si>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</si>
  <si>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</si>
  <si>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</si>
  <si>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</si>
  <si>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</si>
  <si>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</si>
  <si>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</si>
  <si>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</si>
  <si>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</si>
  <si>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</si>
  <si>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</si>
  <si>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</si>
  <si>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</si>
  <si>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</si>
  <si>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</si>
  <si>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</si>
  <si>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Total FMV including parking</t>
  </si>
  <si>
    <t>SQ.FT</t>
  </si>
  <si>
    <t>Depreciation (100-10)X60/60</t>
  </si>
  <si>
    <t>Car parking</t>
  </si>
  <si>
    <t>SBI - RACPC Sion</t>
  </si>
  <si>
    <t>Flat No. 2705</t>
  </si>
  <si>
    <t>Flat No. 2705, 27th Floor, Wing - A, Omkar Altamonte, Village - Kurar, Malad</t>
  </si>
  <si>
    <t>additional  area</t>
  </si>
  <si>
    <t>Total Carpet area</t>
  </si>
  <si>
    <t>C.A</t>
  </si>
  <si>
    <t>CTS No. 812, 813, 821 village Malad East</t>
  </si>
  <si>
    <t>Total BUA-Flat No. 2705</t>
  </si>
  <si>
    <t>rate on BUA</t>
  </si>
  <si>
    <t xml:space="preserve">As per previous agreement </t>
  </si>
  <si>
    <t>Passa</t>
  </si>
  <si>
    <t>Kit</t>
  </si>
  <si>
    <t>Hall</t>
  </si>
  <si>
    <t>Bed</t>
  </si>
  <si>
    <t>Toi</t>
  </si>
  <si>
    <t>Bal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</si>
</sst>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2" fontId="2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wrapText="1"/>
    </xf>
    <xf numFmtId="0" fontId="7" fillId="0" borderId="0" xfId="0" applyFont="1"/>
    <xf numFmtId="0" fontId="8" fillId="0" borderId="0" xfId="0" applyFont="1"/>
    <xf numFmtId="0" fontId="8" fillId="2" borderId="0" xfId="0" applyFont="1" applyFill="1"/>
    <xf numFmtId="9" fontId="7" fillId="0" borderId="0" xfId="0" applyNumberFormat="1" applyFont="1"/>
    <xf numFmtId="10" fontId="8" fillId="0" borderId="0" xfId="0" applyNumberFormat="1" applyFont="1"/>
    <xf numFmtId="43" fontId="6" fillId="0" borderId="0" xfId="0" applyNumberFormat="1" applyFont="1"/>
    <xf numFmtId="0" fontId="6" fillId="0" borderId="0" xfId="0" applyFont="1"/>
    <xf numFmtId="0" fontId="6" fillId="0" borderId="5" xfId="0" applyFont="1" applyBorder="1"/>
    <xf numFmtId="0" fontId="2" fillId="0" borderId="5" xfId="0" applyFont="1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43" fontId="7" fillId="0" borderId="0" xfId="1" applyFont="1" applyFill="1" applyBorder="1"/>
    <xf numFmtId="0" fontId="9" fillId="0" borderId="2" xfId="0" applyFont="1" applyBorder="1"/>
    <xf numFmtId="0" fontId="2" fillId="0" borderId="6" xfId="0" applyFont="1" applyBorder="1"/>
    <xf numFmtId="0" fontId="9" fillId="0" borderId="4" xfId="0" applyFont="1" applyBorder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6" fillId="0" borderId="2" xfId="0" applyFont="1" applyBorder="1" applyAlignment="1">
      <alignment horizontal="center"/>
    </xf>
    <xf numFmtId="43" fontId="2" fillId="0" borderId="0" xfId="1" applyFont="1" applyBorder="1" applyAlignment="1">
      <alignment horizontal="center"/>
    </xf>
    <xf numFmtId="0" fontId="2" fillId="0" borderId="0" xfId="0" applyFont="1" applyAlignment="1">
      <alignment horizontal="center"/>
    </xf>
    <xf numFmtId="10" fontId="2" fillId="0" borderId="0" xfId="0" applyNumberFormat="1" applyFont="1" applyAlignment="1">
      <alignment horizontal="center"/>
    </xf>
    <xf numFmtId="43" fontId="2" fillId="0" borderId="0" xfId="1" applyFont="1" applyFill="1" applyBorder="1" applyAlignment="1">
      <alignment horizontal="center"/>
    </xf>
    <xf numFmtId="0" fontId="9" fillId="0" borderId="2" xfId="0" applyFont="1" applyBorder="1" applyAlignment="1">
      <alignment horizontal="center"/>
    </xf>
    <xf numFmtId="43" fontId="2" fillId="0" borderId="0" xfId="0" applyNumberFormat="1" applyFont="1" applyAlignment="1">
      <alignment horizontal="center"/>
    </xf>
    <xf numFmtId="43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0" borderId="0" xfId="0" applyAlignment="1">
      <alignment horizontal="right"/>
    </xf>
    <xf numFmtId="0" fontId="1" fillId="2" borderId="0" xfId="0" applyFont="1" applyFill="1"/>
    <xf numFmtId="4" fontId="1" fillId="2" borderId="0" xfId="0" applyNumberFormat="1" applyFont="1" applyFill="1"/>
    <xf numFmtId="2" fontId="1" fillId="2" borderId="0" xfId="0" applyNumberFormat="1" applyFont="1" applyFill="1"/>
    <xf numFmtId="2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horizontal="center"/>
    </xf>
    <xf numFmtId="0" fontId="9" fillId="0" borderId="1" xfId="0" applyFont="1" applyBorder="1" applyAlignment="1">
      <alignment wrapText="1"/>
    </xf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3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247651</xdr:colOff>
      <xdr:row>24</xdr:row>
      <xdr:rowOff>85724</xdr:rowOff>
    </xdr:from>
    <xdr:to>
      <xdr:col>15</xdr:col>
      <xdr:colOff>361950</xdr:colOff>
      <xdr:row>43</xdr:row>
      <xdr:rowOff>57149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275667-EE98-48D6-A647-73174BCE0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1" y="5295899"/>
          <a:ext cx="8467724" cy="45243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600075</xdr:colOff>
      <xdr:row>2</xdr:row>
      <xdr:rowOff>38728</xdr:rowOff>
    </xdr:from>
    <xdr:to>
      <xdr:col>29</xdr:col>
      <xdr:colOff>383541</xdr:colOff>
      <xdr:row>36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8975A4-DA19-4DA2-8105-BE1D45A89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8875" y="419728"/>
          <a:ext cx="15633066" cy="64573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210856</xdr:colOff>
      <xdr:row>49</xdr:row>
      <xdr:rowOff>48871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B13606-4842-4FFB-A90C-E7848B747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54856" cy="8926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15</xdr:col>
      <xdr:colOff>372718</xdr:colOff>
      <xdr:row>55</xdr:row>
      <xdr:rowOff>182277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D5D9F3-96BC-4129-8B0F-1793642CF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8907118" cy="93262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66675</xdr:colOff>
      <xdr:row>0</xdr:row>
      <xdr:rowOff>104775</xdr:rowOff>
    </xdr:from>
    <xdr:to>
      <xdr:col>29</xdr:col>
      <xdr:colOff>190500</xdr:colOff>
      <xdr:row>37</xdr:row>
      <xdr:rowOff>176986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B71999-B2A6-4E52-B52C-9211C668B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10675" y="104775"/>
          <a:ext cx="8658225" cy="71207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15</xdr:col>
      <xdr:colOff>85725</xdr:colOff>
      <xdr:row>50</xdr:row>
      <xdr:rowOff>1276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5C2CDE-36A9-4141-AA9F-917D66246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381000"/>
          <a:ext cx="8620125" cy="9145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26</xdr:row>
      <xdr:rowOff>0</xdr:rowOff>
    </xdr:from>
    <xdr:to>
      <xdr:col>16</xdr:col>
      <xdr:colOff>372718</xdr:colOff>
      <xdr:row>72</xdr:row>
      <xdr:rowOff>115539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13BF76-40B4-48A2-93EA-B7D4851E5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4619625"/>
          <a:ext cx="8907118" cy="8878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275364</xdr:colOff>
      <xdr:row>34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AB79A3-6278-40FB-88AD-3370C3246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638564" cy="64103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</xdr:colOff>
      <xdr:row>1</xdr:row>
      <xdr:rowOff>0</xdr:rowOff>
    </xdr:from>
    <xdr:to>
      <xdr:col>22</xdr:col>
      <xdr:colOff>247957</xdr:colOff>
      <xdr:row>31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EFA1B7-F775-4565-944A-F26C48855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1" y="190500"/>
          <a:ext cx="10001556" cy="58769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22</xdr:col>
      <xdr:colOff>581025</xdr:colOff>
      <xdr:row>35</xdr:row>
      <xdr:rowOff>30377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5A56F3-0F38-40E7-950B-1F8A7910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0944225" cy="65073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71302</xdr:rowOff>
    </xdr:from>
    <xdr:to>
      <xdr:col>26</xdr:col>
      <xdr:colOff>488312</xdr:colOff>
      <xdr:row>35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EA0A25-3F5E-4491-ACDC-BE659150C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261802"/>
          <a:ext cx="16033112" cy="65199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66"/>
  <sheetViews>
    <sheetView tabSelected="1" topLeftCell="A47" zoomScale="130" zoomScaleNormal="130" workbookViewId="0">
      <selection activeCell="F64" sqref="F6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7.85546875" style="12" customWidth="1"/>
    <col min="18" max="18" width="16" customWidth="1"/>
    <col min="19" max="19" width="15" style="48" customWidth="1"/>
    <col min="20" max="20" width="14.42578125" customWidth="1"/>
    <col min="21" max="21" width="6.85546875" customWidth="1"/>
    <col min="22" max="22" width="19.7109375" customWidth="1"/>
  </cols>
  <sheetData>
    <row r="1" spans="1:5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1" t="s">
        <v>6</v>
      </c>
      <c r="R1" s="1" t="s">
        <v>1</v>
      </c>
      <c r="S1" s="48" t="s">
        <v>3</v>
      </c>
      <c r="T1"/>
      <c r="U1"/>
      <c r="V1"/>
      <c r="W1"/>
      <c r="X1"/>
    </row>
    <row r="2" spans="1:50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Q2" s="11"/>
      <c r="S2" s="48"/>
      <c r="T2"/>
      <c r="U2"/>
      <c r="V2"/>
      <c r="W2"/>
      <c r="X2"/>
    </row>
    <row r="3" spans="1:50" s="1" customFormat="1" ht="15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Q3" s="70" t="s">
        <v>14</v>
      </c>
      <c r="R3" s="70"/>
      <c r="S3" s="48"/>
      <c r="T3"/>
      <c r="U3"/>
      <c r="V3"/>
      <c r="W3"/>
      <c r="X3"/>
    </row>
    <row r="4" spans="1:50" x14ac:dyDescent="0.25">
      <c r="A4" s="4">
        <f t="shared" ref="A4:A17" si="0">N4</f>
        <v>0</v>
      </c>
      <c r="B4" s="4">
        <f t="shared" ref="B4:B17" si="1">Q4</f>
        <v>1430</v>
      </c>
      <c r="C4" s="4">
        <f>B4*1.2</f>
        <v>1716</v>
      </c>
      <c r="D4" s="4">
        <f t="shared" ref="D4:D15" si="2">C4*1.2</f>
        <v>2059.1999999999998</v>
      </c>
      <c r="E4" s="5">
        <f t="shared" ref="E4:E15" si="3">R4</f>
        <v>31900000</v>
      </c>
      <c r="F4" s="4">
        <f t="shared" ref="F4:F15" si="4">ROUND((E4/B4),0)</f>
        <v>22308</v>
      </c>
      <c r="G4" s="4">
        <f t="shared" ref="G4:G15" si="5">ROUND((E4/C4),0)</f>
        <v>18590</v>
      </c>
      <c r="H4" s="4">
        <f t="shared" ref="H4:H15" si="6">ROUND((E4/D4),0)</f>
        <v>15491</v>
      </c>
      <c r="I4" s="14" t="e">
        <f>#REF!</f>
        <v>#REF!</v>
      </c>
      <c r="J4" s="4">
        <f t="shared" ref="J4:J15" si="7">S4</f>
        <v>0</v>
      </c>
      <c r="O4">
        <v>0</v>
      </c>
      <c r="P4">
        <f t="shared" ref="P4:P9" si="8">O4/1.2</f>
        <v>0</v>
      </c>
      <c r="Q4" s="12">
        <v>1430</v>
      </c>
      <c r="R4" s="2">
        <v>31900000</v>
      </c>
    </row>
    <row r="5" spans="1:50" x14ac:dyDescent="0.25">
      <c r="A5" s="4">
        <f t="shared" si="0"/>
        <v>0</v>
      </c>
      <c r="B5" s="4">
        <f t="shared" si="1"/>
        <v>4053</v>
      </c>
      <c r="C5" s="4">
        <f t="shared" ref="C5:C17" si="9">B5*1.2</f>
        <v>4863.5999999999995</v>
      </c>
      <c r="D5" s="4">
        <f t="shared" si="2"/>
        <v>5836.3199999999988</v>
      </c>
      <c r="E5" s="5">
        <f t="shared" si="3"/>
        <v>87500000</v>
      </c>
      <c r="F5" s="4">
        <f t="shared" si="4"/>
        <v>21589</v>
      </c>
      <c r="G5" s="4">
        <f t="shared" si="5"/>
        <v>17991</v>
      </c>
      <c r="H5" s="4">
        <f t="shared" si="6"/>
        <v>14992</v>
      </c>
      <c r="I5" s="1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 s="12">
        <v>4053</v>
      </c>
      <c r="R5" s="2">
        <v>87500000</v>
      </c>
    </row>
    <row r="6" spans="1:50" s="10" customFormat="1" x14ac:dyDescent="0.25">
      <c r="A6" s="62">
        <f t="shared" si="0"/>
        <v>0</v>
      </c>
      <c r="B6" s="62">
        <f t="shared" si="1"/>
        <v>1833</v>
      </c>
      <c r="C6" s="62">
        <f t="shared" si="9"/>
        <v>2199.6</v>
      </c>
      <c r="D6" s="62">
        <f t="shared" si="2"/>
        <v>2639.52</v>
      </c>
      <c r="E6" s="63">
        <f t="shared" si="3"/>
        <v>47500000</v>
      </c>
      <c r="F6" s="62">
        <f t="shared" si="4"/>
        <v>25914</v>
      </c>
      <c r="G6" s="62">
        <f t="shared" si="5"/>
        <v>21595</v>
      </c>
      <c r="H6" s="62">
        <f t="shared" si="6"/>
        <v>17996</v>
      </c>
      <c r="I6" s="64" t="e">
        <f>#REF!</f>
        <v>#REF!</v>
      </c>
      <c r="J6" s="62">
        <f t="shared" si="7"/>
        <v>0</v>
      </c>
      <c r="O6" s="10">
        <v>0</v>
      </c>
      <c r="P6" s="10">
        <f t="shared" si="8"/>
        <v>0</v>
      </c>
      <c r="Q6" s="65">
        <v>1833</v>
      </c>
      <c r="R6" s="66">
        <v>47500000</v>
      </c>
      <c r="S6" s="67"/>
    </row>
    <row r="7" spans="1:50" x14ac:dyDescent="0.25">
      <c r="A7" s="4">
        <f t="shared" si="0"/>
        <v>0</v>
      </c>
      <c r="B7" s="4">
        <f>Q7</f>
        <v>1833</v>
      </c>
      <c r="C7" s="4">
        <f t="shared" si="9"/>
        <v>2199.6</v>
      </c>
      <c r="D7" s="4">
        <f t="shared" si="2"/>
        <v>2639.52</v>
      </c>
      <c r="E7" s="5">
        <f>R7</f>
        <v>38000000</v>
      </c>
      <c r="F7" s="4">
        <f t="shared" si="4"/>
        <v>20731</v>
      </c>
      <c r="G7" s="4">
        <f t="shared" si="5"/>
        <v>17276</v>
      </c>
      <c r="H7" s="4">
        <f t="shared" si="6"/>
        <v>14397</v>
      </c>
      <c r="I7" s="1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 s="12">
        <v>1833</v>
      </c>
      <c r="R7" s="2">
        <v>38000000</v>
      </c>
    </row>
    <row r="8" spans="1:50" x14ac:dyDescent="0.25">
      <c r="A8" s="4">
        <f t="shared" si="0"/>
        <v>0</v>
      </c>
      <c r="B8" s="4">
        <f>Q8</f>
        <v>883.33333333333337</v>
      </c>
      <c r="C8" s="4">
        <f t="shared" si="9"/>
        <v>1060</v>
      </c>
      <c r="D8" s="4">
        <f t="shared" si="2"/>
        <v>1272</v>
      </c>
      <c r="E8" s="5">
        <f>R8</f>
        <v>32800000</v>
      </c>
      <c r="F8" s="4">
        <f t="shared" si="4"/>
        <v>37132</v>
      </c>
      <c r="G8" s="4">
        <f t="shared" si="5"/>
        <v>30943</v>
      </c>
      <c r="H8" s="4">
        <f t="shared" si="6"/>
        <v>25786</v>
      </c>
      <c r="I8" s="14" t="e">
        <f>#REF!</f>
        <v>#REF!</v>
      </c>
      <c r="J8" s="4">
        <f t="shared" si="7"/>
        <v>0</v>
      </c>
      <c r="O8">
        <v>1272</v>
      </c>
      <c r="P8">
        <f t="shared" si="8"/>
        <v>1060</v>
      </c>
      <c r="Q8" s="12">
        <f t="shared" ref="Q8" si="10">P8/1.2</f>
        <v>883.33333333333337</v>
      </c>
      <c r="R8" s="2">
        <v>32800000</v>
      </c>
    </row>
    <row r="9" spans="1:50" s="10" customFormat="1" x14ac:dyDescent="0.25">
      <c r="A9" s="62">
        <f t="shared" si="0"/>
        <v>0</v>
      </c>
      <c r="B9" s="62">
        <f>Q9</f>
        <v>1427</v>
      </c>
      <c r="C9" s="62">
        <f t="shared" si="9"/>
        <v>1712.3999999999999</v>
      </c>
      <c r="D9" s="62">
        <f t="shared" si="2"/>
        <v>2054.8799999999997</v>
      </c>
      <c r="E9" s="63">
        <f>R9</f>
        <v>33500000</v>
      </c>
      <c r="F9" s="62">
        <f t="shared" si="4"/>
        <v>23476</v>
      </c>
      <c r="G9" s="62">
        <f t="shared" si="5"/>
        <v>19563</v>
      </c>
      <c r="H9" s="62">
        <f t="shared" si="6"/>
        <v>16303</v>
      </c>
      <c r="I9" s="64" t="e">
        <f>#REF!</f>
        <v>#REF!</v>
      </c>
      <c r="J9" s="62">
        <f t="shared" si="7"/>
        <v>0</v>
      </c>
      <c r="O9" s="10">
        <v>0</v>
      </c>
      <c r="P9" s="10">
        <f t="shared" si="8"/>
        <v>0</v>
      </c>
      <c r="Q9" s="65">
        <v>1427</v>
      </c>
      <c r="R9" s="66">
        <v>33500000</v>
      </c>
      <c r="S9" s="67"/>
    </row>
    <row r="10" spans="1:50" x14ac:dyDescent="0.25">
      <c r="A10" s="4">
        <f t="shared" si="0"/>
        <v>0</v>
      </c>
      <c r="B10" s="4">
        <f t="shared" si="1"/>
        <v>1666.6666666666667</v>
      </c>
      <c r="C10" s="4">
        <f t="shared" si="9"/>
        <v>2000</v>
      </c>
      <c r="D10" s="4">
        <f t="shared" si="2"/>
        <v>2400</v>
      </c>
      <c r="E10" s="5">
        <f t="shared" si="3"/>
        <v>65000000</v>
      </c>
      <c r="F10" s="4">
        <f t="shared" si="4"/>
        <v>39000</v>
      </c>
      <c r="G10" s="4">
        <f t="shared" si="5"/>
        <v>32500</v>
      </c>
      <c r="H10" s="4">
        <f t="shared" si="6"/>
        <v>27083</v>
      </c>
      <c r="I10" s="14" t="e">
        <f>#REF!</f>
        <v>#REF!</v>
      </c>
      <c r="J10" s="4">
        <f t="shared" si="7"/>
        <v>0</v>
      </c>
      <c r="O10">
        <v>2400</v>
      </c>
      <c r="P10">
        <f t="shared" ref="P10:P11" si="11">O10/1.2</f>
        <v>2000</v>
      </c>
      <c r="Q10" s="12">
        <f t="shared" ref="Q10" si="12">P10/1.2</f>
        <v>1666.6666666666667</v>
      </c>
      <c r="R10" s="2">
        <v>65000000</v>
      </c>
    </row>
    <row r="11" spans="1:50" s="10" customFormat="1" x14ac:dyDescent="0.25">
      <c r="A11" s="62">
        <f t="shared" si="0"/>
        <v>0</v>
      </c>
      <c r="B11" s="62">
        <f t="shared" si="1"/>
        <v>1230</v>
      </c>
      <c r="C11" s="62">
        <f t="shared" si="9"/>
        <v>1476</v>
      </c>
      <c r="D11" s="62">
        <f t="shared" si="2"/>
        <v>1771.2</v>
      </c>
      <c r="E11" s="63">
        <f t="shared" si="3"/>
        <v>34500000</v>
      </c>
      <c r="F11" s="62">
        <f t="shared" si="4"/>
        <v>28049</v>
      </c>
      <c r="G11" s="62">
        <f t="shared" si="5"/>
        <v>23374</v>
      </c>
      <c r="H11" s="62">
        <f t="shared" si="6"/>
        <v>19478</v>
      </c>
      <c r="I11" s="64" t="e">
        <f>#REF!</f>
        <v>#REF!</v>
      </c>
      <c r="J11" s="62">
        <f t="shared" si="7"/>
        <v>0</v>
      </c>
      <c r="O11" s="10">
        <v>0</v>
      </c>
      <c r="P11" s="10">
        <f t="shared" si="11"/>
        <v>0</v>
      </c>
      <c r="Q11" s="65">
        <v>1230</v>
      </c>
      <c r="R11" s="66">
        <v>34500000</v>
      </c>
      <c r="S11" s="67"/>
    </row>
    <row r="12" spans="1:5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14" t="e">
        <f>#REF!</f>
        <v>#REF!</v>
      </c>
      <c r="J12" s="4">
        <f t="shared" si="7"/>
        <v>0</v>
      </c>
      <c r="O12">
        <v>0</v>
      </c>
      <c r="P12">
        <f t="shared" ref="P12:P18" si="13">O12/1.2</f>
        <v>0</v>
      </c>
      <c r="Q12" s="12">
        <f t="shared" ref="Q12" si="14">P12/1.2</f>
        <v>0</v>
      </c>
      <c r="R12" s="2">
        <v>0</v>
      </c>
    </row>
    <row r="13" spans="1:50" s="10" customFormat="1" ht="18.75" x14ac:dyDescent="0.3">
      <c r="A13" s="16">
        <f t="shared" si="0"/>
        <v>0</v>
      </c>
      <c r="B13" s="16" t="str">
        <f t="shared" si="1"/>
        <v>Index-II</v>
      </c>
      <c r="C13" s="16" t="e">
        <f t="shared" si="9"/>
        <v>#VALUE!</v>
      </c>
      <c r="D13" s="16" t="e">
        <f t="shared" si="2"/>
        <v>#VALUE!</v>
      </c>
      <c r="E13" s="17">
        <f t="shared" si="3"/>
        <v>0</v>
      </c>
      <c r="F13" s="16" t="e">
        <f t="shared" si="4"/>
        <v>#VALUE!</v>
      </c>
      <c r="G13" s="16" t="e">
        <f t="shared" si="5"/>
        <v>#VALUE!</v>
      </c>
      <c r="H13" s="16" t="e">
        <f t="shared" si="6"/>
        <v>#VALUE!</v>
      </c>
      <c r="I13" s="18" t="e">
        <f>#REF!</f>
        <v>#REF!</v>
      </c>
      <c r="J13" s="16">
        <f t="shared" si="7"/>
        <v>0</v>
      </c>
      <c r="K13" s="19"/>
      <c r="L13" s="19"/>
      <c r="M13" s="19"/>
      <c r="N13" s="19"/>
      <c r="O13" s="19">
        <v>0</v>
      </c>
      <c r="P13" s="19">
        <f t="shared" si="13"/>
        <v>0</v>
      </c>
      <c r="Q13" s="69" t="s">
        <v>13</v>
      </c>
      <c r="R13" s="69"/>
      <c r="S13" s="48"/>
      <c r="T13"/>
      <c r="U13"/>
      <c r="V13"/>
      <c r="W13"/>
      <c r="X13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</row>
    <row r="14" spans="1:50" s="10" customFormat="1" x14ac:dyDescent="0.25">
      <c r="A14" s="62">
        <f t="shared" si="0"/>
        <v>0</v>
      </c>
      <c r="B14" s="62">
        <f t="shared" si="1"/>
        <v>1412.6853000000001</v>
      </c>
      <c r="C14" s="62">
        <f t="shared" si="9"/>
        <v>1695.22236</v>
      </c>
      <c r="D14" s="62">
        <f t="shared" si="2"/>
        <v>2034.2668319999998</v>
      </c>
      <c r="E14" s="63">
        <f t="shared" si="3"/>
        <v>26750000</v>
      </c>
      <c r="F14" s="62">
        <f t="shared" si="4"/>
        <v>18936</v>
      </c>
      <c r="G14" s="62">
        <f t="shared" si="5"/>
        <v>15780</v>
      </c>
      <c r="H14" s="62">
        <f t="shared" si="6"/>
        <v>13150</v>
      </c>
      <c r="I14" s="64" t="e">
        <f>#REF!</f>
        <v>#REF!</v>
      </c>
      <c r="J14" s="62">
        <f t="shared" si="7"/>
        <v>0</v>
      </c>
      <c r="O14" s="10">
        <v>0</v>
      </c>
      <c r="P14" s="10">
        <f>157.49*10.764</f>
        <v>1695.22236</v>
      </c>
      <c r="Q14" s="65">
        <f t="shared" ref="Q14:Q18" si="15">P14/1.2</f>
        <v>1412.6853000000001</v>
      </c>
      <c r="R14" s="66">
        <v>26750000</v>
      </c>
      <c r="S14" s="67"/>
    </row>
    <row r="15" spans="1:50" x14ac:dyDescent="0.25">
      <c r="A15">
        <f t="shared" si="0"/>
        <v>0</v>
      </c>
      <c r="B15">
        <f t="shared" si="1"/>
        <v>0</v>
      </c>
      <c r="C15">
        <f t="shared" si="9"/>
        <v>0</v>
      </c>
      <c r="D15">
        <f t="shared" si="2"/>
        <v>0</v>
      </c>
      <c r="E15" s="2">
        <f t="shared" si="3"/>
        <v>0</v>
      </c>
      <c r="F15" t="e">
        <f t="shared" si="4"/>
        <v>#DIV/0!</v>
      </c>
      <c r="G15" t="e">
        <f t="shared" si="5"/>
        <v>#DIV/0!</v>
      </c>
      <c r="H15" t="e">
        <f t="shared" si="6"/>
        <v>#DIV/0!</v>
      </c>
      <c r="I15" s="12" t="e">
        <f>#REF!</f>
        <v>#REF!</v>
      </c>
      <c r="J15">
        <f t="shared" si="7"/>
        <v>0</v>
      </c>
      <c r="O15">
        <v>0</v>
      </c>
      <c r="P15">
        <f>78.29*10.764</f>
        <v>842.71356000000003</v>
      </c>
      <c r="R15" s="2"/>
    </row>
    <row r="16" spans="1:50" x14ac:dyDescent="0.25">
      <c r="A16">
        <f t="shared" si="0"/>
        <v>0</v>
      </c>
      <c r="B16">
        <f t="shared" si="1"/>
        <v>0</v>
      </c>
      <c r="C16">
        <f t="shared" si="9"/>
        <v>0</v>
      </c>
      <c r="D16">
        <f t="shared" ref="D16:D17" si="16">C16*1.2</f>
        <v>0</v>
      </c>
      <c r="E16" s="2">
        <f t="shared" ref="E16:E17" si="17">R16</f>
        <v>0</v>
      </c>
      <c r="F16" t="e">
        <f t="shared" ref="F16:F17" si="18">ROUND((E16/B16),0)</f>
        <v>#DIV/0!</v>
      </c>
      <c r="G16" t="e">
        <f t="shared" ref="G16:G17" si="19">ROUND((E16/C16),0)</f>
        <v>#DIV/0!</v>
      </c>
      <c r="H16" t="e">
        <f t="shared" ref="H16:H17" si="20">ROUND((E16/D16),0)</f>
        <v>#DIV/0!</v>
      </c>
      <c r="I16" s="12" t="e">
        <f>#REF!</f>
        <v>#REF!</v>
      </c>
      <c r="J16">
        <f t="shared" ref="J16:J17" si="21">S16</f>
        <v>0</v>
      </c>
      <c r="O16">
        <v>0</v>
      </c>
      <c r="P16">
        <f t="shared" si="13"/>
        <v>0</v>
      </c>
      <c r="Q16" s="12">
        <f t="shared" si="15"/>
        <v>0</v>
      </c>
      <c r="R16" s="2">
        <v>0</v>
      </c>
    </row>
    <row r="17" spans="1:22" x14ac:dyDescent="0.25">
      <c r="A17" s="4">
        <f t="shared" si="0"/>
        <v>0</v>
      </c>
      <c r="B17" s="4">
        <f t="shared" si="1"/>
        <v>0</v>
      </c>
      <c r="C17" s="4">
        <f t="shared" si="9"/>
        <v>0</v>
      </c>
      <c r="D17" s="4">
        <f t="shared" si="16"/>
        <v>0</v>
      </c>
      <c r="E17" s="5">
        <f t="shared" si="17"/>
        <v>0</v>
      </c>
      <c r="F17" s="9" t="e">
        <f t="shared" si="18"/>
        <v>#DIV/0!</v>
      </c>
      <c r="G17" s="4" t="e">
        <f t="shared" si="19"/>
        <v>#DIV/0!</v>
      </c>
      <c r="H17" s="4" t="e">
        <f t="shared" si="20"/>
        <v>#DIV/0!</v>
      </c>
      <c r="I17" s="14" t="e">
        <f>#REF!</f>
        <v>#REF!</v>
      </c>
      <c r="J17" s="4">
        <f t="shared" si="21"/>
        <v>0</v>
      </c>
      <c r="O17">
        <v>0</v>
      </c>
      <c r="P17">
        <f t="shared" si="13"/>
        <v>0</v>
      </c>
      <c r="Q17" s="12">
        <f t="shared" si="15"/>
        <v>0</v>
      </c>
      <c r="R17" s="2">
        <v>0</v>
      </c>
    </row>
    <row r="18" spans="1:22" x14ac:dyDescent="0.25">
      <c r="A18" s="4">
        <f t="shared" ref="A18" si="22">N18</f>
        <v>0</v>
      </c>
      <c r="B18" s="4">
        <f t="shared" ref="B18" si="23">Q18</f>
        <v>0</v>
      </c>
      <c r="C18" s="4">
        <f t="shared" ref="C18" si="24">B18*1.2</f>
        <v>0</v>
      </c>
      <c r="D18" s="4">
        <f t="shared" ref="D18" si="25">C18*1.2</f>
        <v>0</v>
      </c>
      <c r="E18" s="5">
        <f t="shared" ref="E18" si="26">R18</f>
        <v>0</v>
      </c>
      <c r="F18" s="9" t="e">
        <f t="shared" ref="F18" si="27">ROUND((E18/B18),0)</f>
        <v>#DIV/0!</v>
      </c>
      <c r="G18" s="4" t="e">
        <f t="shared" ref="G18" si="28">ROUND((E18/C18),0)</f>
        <v>#DIV/0!</v>
      </c>
      <c r="H18" s="4" t="e">
        <f t="shared" ref="H18" si="29">ROUND((E18/D18),0)</f>
        <v>#DIV/0!</v>
      </c>
      <c r="I18" s="14" t="e">
        <f>#REF!</f>
        <v>#REF!</v>
      </c>
      <c r="J18" s="4">
        <f t="shared" ref="J18" si="30">S18</f>
        <v>0</v>
      </c>
      <c r="O18">
        <v>0</v>
      </c>
      <c r="P18">
        <f t="shared" si="13"/>
        <v>0</v>
      </c>
      <c r="Q18" s="12">
        <f t="shared" si="15"/>
        <v>0</v>
      </c>
      <c r="R18" s="2">
        <v>0</v>
      </c>
    </row>
    <row r="22" spans="1:22" ht="15.75" x14ac:dyDescent="0.25">
      <c r="Q22" s="20" t="s">
        <v>35</v>
      </c>
      <c r="R22" s="20"/>
      <c r="S22" s="20"/>
      <c r="T22" s="20"/>
      <c r="U22" s="20"/>
      <c r="V22" s="49"/>
    </row>
    <row r="23" spans="1:22" ht="15.75" x14ac:dyDescent="0.25">
      <c r="Q23" s="20" t="s">
        <v>37</v>
      </c>
      <c r="R23" s="20"/>
      <c r="S23" s="20"/>
      <c r="T23" s="20"/>
      <c r="U23" s="20"/>
      <c r="V23" s="49"/>
    </row>
    <row r="24" spans="1:22" x14ac:dyDescent="0.25">
      <c r="Q24" s="12" t="s">
        <v>41</v>
      </c>
    </row>
    <row r="25" spans="1:22" ht="27.75" customHeight="1" thickBot="1" x14ac:dyDescent="0.35">
      <c r="R25" s="71" t="s">
        <v>36</v>
      </c>
      <c r="S25" s="71"/>
    </row>
    <row r="26" spans="1:22" x14ac:dyDescent="0.25">
      <c r="Q26" s="24"/>
      <c r="R26" s="25"/>
      <c r="S26" s="50"/>
      <c r="T26" s="27"/>
      <c r="U26" s="28"/>
    </row>
    <row r="27" spans="1:22" x14ac:dyDescent="0.25">
      <c r="Q27" s="29" t="s">
        <v>15</v>
      </c>
      <c r="R27" s="21"/>
      <c r="S27" s="51">
        <v>21000</v>
      </c>
      <c r="T27" s="22" t="s">
        <v>43</v>
      </c>
      <c r="U27" s="30"/>
    </row>
    <row r="28" spans="1:22" ht="45" x14ac:dyDescent="0.25">
      <c r="G28" s="6"/>
      <c r="H28" s="6"/>
      <c r="Q28" s="31" t="s">
        <v>16</v>
      </c>
      <c r="R28" s="21"/>
      <c r="S28" s="51">
        <v>3000</v>
      </c>
      <c r="T28" s="23"/>
      <c r="U28" s="30"/>
    </row>
    <row r="29" spans="1:22" x14ac:dyDescent="0.25">
      <c r="Q29" s="29" t="s">
        <v>17</v>
      </c>
      <c r="R29" s="21"/>
      <c r="S29" s="51">
        <f>S27-S28</f>
        <v>18000</v>
      </c>
      <c r="T29" s="23"/>
      <c r="U29" s="30"/>
    </row>
    <row r="30" spans="1:22" x14ac:dyDescent="0.25">
      <c r="Q30" s="29" t="s">
        <v>18</v>
      </c>
      <c r="R30" s="21"/>
      <c r="S30" s="51">
        <f>S28</f>
        <v>3000</v>
      </c>
      <c r="T30" s="23"/>
      <c r="U30" s="30"/>
    </row>
    <row r="31" spans="1:22" x14ac:dyDescent="0.25">
      <c r="G31" s="6"/>
      <c r="H31" s="6"/>
      <c r="I31" s="15"/>
      <c r="Q31" s="29" t="s">
        <v>19</v>
      </c>
      <c r="R31" s="32"/>
      <c r="S31" s="52">
        <f>T31-T32</f>
        <v>8</v>
      </c>
      <c r="T31" s="34">
        <v>2023</v>
      </c>
      <c r="U31" s="30"/>
    </row>
    <row r="32" spans="1:22" x14ac:dyDescent="0.25">
      <c r="Q32" s="29" t="s">
        <v>20</v>
      </c>
      <c r="R32" s="32"/>
      <c r="S32" s="52">
        <f>S33-S31</f>
        <v>52</v>
      </c>
      <c r="T32" s="33">
        <v>2015</v>
      </c>
      <c r="U32" s="30"/>
      <c r="V32" s="61"/>
    </row>
    <row r="33" spans="17:23" x14ac:dyDescent="0.25">
      <c r="Q33" s="29" t="s">
        <v>21</v>
      </c>
      <c r="R33" s="32"/>
      <c r="S33" s="52">
        <v>60</v>
      </c>
      <c r="T33" s="33"/>
      <c r="U33" s="30"/>
    </row>
    <row r="34" spans="17:23" ht="30" x14ac:dyDescent="0.25">
      <c r="Q34" s="31" t="s">
        <v>33</v>
      </c>
      <c r="R34" s="32"/>
      <c r="S34" s="52">
        <f>S32/S33</f>
        <v>0.8666666666666667</v>
      </c>
      <c r="T34" s="33"/>
      <c r="U34" s="30"/>
      <c r="W34">
        <f>105.68*10.764</f>
        <v>1137.53952</v>
      </c>
    </row>
    <row r="35" spans="17:23" x14ac:dyDescent="0.25">
      <c r="Q35" s="29"/>
      <c r="R35" s="35"/>
      <c r="S35" s="53">
        <f>S34%</f>
        <v>8.6666666666666663E-3</v>
      </c>
      <c r="T35" s="36"/>
      <c r="U35" s="30"/>
    </row>
    <row r="36" spans="17:23" x14ac:dyDescent="0.25">
      <c r="Q36" s="29" t="s">
        <v>22</v>
      </c>
      <c r="R36" s="21"/>
      <c r="S36" s="51">
        <f>S30*S35</f>
        <v>26</v>
      </c>
      <c r="T36" s="23"/>
      <c r="U36" s="30"/>
    </row>
    <row r="37" spans="17:23" x14ac:dyDescent="0.25">
      <c r="Q37" s="29" t="s">
        <v>23</v>
      </c>
      <c r="R37" s="21"/>
      <c r="S37" s="51">
        <f>S30-S36</f>
        <v>2974</v>
      </c>
      <c r="T37" s="23"/>
      <c r="U37" s="30"/>
    </row>
    <row r="38" spans="17:23" x14ac:dyDescent="0.25">
      <c r="Q38" s="29" t="s">
        <v>17</v>
      </c>
      <c r="R38" s="21"/>
      <c r="S38" s="51">
        <f>S29</f>
        <v>18000</v>
      </c>
      <c r="T38" s="23"/>
      <c r="U38" s="30"/>
    </row>
    <row r="39" spans="17:23" x14ac:dyDescent="0.25">
      <c r="Q39" s="29"/>
      <c r="R39" s="21"/>
      <c r="S39" s="51"/>
      <c r="T39" s="23"/>
      <c r="U39" s="30"/>
    </row>
    <row r="40" spans="17:23" x14ac:dyDescent="0.25">
      <c r="Q40" s="29" t="s">
        <v>24</v>
      </c>
      <c r="R40" s="44"/>
      <c r="S40" s="54">
        <f>S38+S37</f>
        <v>20974</v>
      </c>
      <c r="T40" s="23"/>
      <c r="U40" s="30"/>
    </row>
    <row r="41" spans="17:23" ht="15.75" thickBot="1" x14ac:dyDescent="0.3">
      <c r="Q41" s="29"/>
      <c r="R41" s="32"/>
      <c r="S41" s="52"/>
      <c r="T41" s="33"/>
      <c r="U41" s="30"/>
      <c r="V41" s="6" t="s">
        <v>44</v>
      </c>
      <c r="W41" s="6"/>
    </row>
    <row r="42" spans="17:23" ht="30" x14ac:dyDescent="0.25">
      <c r="Q42" s="68" t="s">
        <v>42</v>
      </c>
      <c r="R42" s="45"/>
      <c r="S42" s="55">
        <v>1137</v>
      </c>
      <c r="T42" s="45" t="s">
        <v>32</v>
      </c>
      <c r="U42" s="47"/>
      <c r="V42" s="61" t="s">
        <v>40</v>
      </c>
      <c r="W42">
        <f>62.52*10.764</f>
        <v>672.96528000000001</v>
      </c>
    </row>
    <row r="43" spans="17:23" x14ac:dyDescent="0.25">
      <c r="Q43" s="29" t="s">
        <v>25</v>
      </c>
      <c r="R43" s="6"/>
      <c r="S43" s="56">
        <f>S40*S42+T46</f>
        <v>23847438</v>
      </c>
      <c r="T43" s="33"/>
      <c r="U43" s="30"/>
      <c r="V43" s="61" t="s">
        <v>38</v>
      </c>
      <c r="W43">
        <f>25.55*10.764</f>
        <v>275.02019999999999</v>
      </c>
    </row>
    <row r="44" spans="17:23" x14ac:dyDescent="0.25">
      <c r="Q44" s="29" t="s">
        <v>34</v>
      </c>
      <c r="R44" s="6"/>
      <c r="S44" s="56">
        <v>1000000</v>
      </c>
      <c r="T44" s="33"/>
      <c r="U44" s="30"/>
      <c r="V44" s="61" t="s">
        <v>39</v>
      </c>
      <c r="W44">
        <f>W42+W43</f>
        <v>947.98548000000005</v>
      </c>
    </row>
    <row r="45" spans="17:23" x14ac:dyDescent="0.25">
      <c r="Q45" s="40" t="s">
        <v>31</v>
      </c>
      <c r="R45" s="6"/>
      <c r="S45" s="56">
        <f>S43+S44</f>
        <v>24847438</v>
      </c>
      <c r="T45" s="33"/>
      <c r="U45" s="46"/>
      <c r="V45" s="6"/>
    </row>
    <row r="46" spans="17:23" x14ac:dyDescent="0.25">
      <c r="Q46" s="29" t="s">
        <v>26</v>
      </c>
      <c r="S46" s="57">
        <f>S45*0.9</f>
        <v>22362694.199999999</v>
      </c>
      <c r="T46" s="33"/>
      <c r="U46" s="30"/>
    </row>
    <row r="47" spans="17:23" x14ac:dyDescent="0.25">
      <c r="Q47" s="29" t="s">
        <v>27</v>
      </c>
      <c r="S47" s="57">
        <f>S45*0.8</f>
        <v>19877950.400000002</v>
      </c>
      <c r="T47" s="37"/>
      <c r="U47" s="30"/>
    </row>
    <row r="48" spans="17:23" x14ac:dyDescent="0.25">
      <c r="Q48" s="29"/>
      <c r="S48" s="58"/>
      <c r="T48" s="33"/>
      <c r="U48" s="30"/>
    </row>
    <row r="49" spans="3:21" ht="15.75" thickBot="1" x14ac:dyDescent="0.3">
      <c r="Q49" s="29" t="s">
        <v>28</v>
      </c>
      <c r="S49" s="57">
        <f>S28*S42</f>
        <v>3411000</v>
      </c>
      <c r="T49" s="37"/>
      <c r="U49" s="30"/>
    </row>
    <row r="50" spans="3:21" x14ac:dyDescent="0.25">
      <c r="Q50" s="24" t="s">
        <v>29</v>
      </c>
      <c r="R50" s="25"/>
      <c r="S50" s="59"/>
      <c r="T50" s="26"/>
      <c r="U50" s="28"/>
    </row>
    <row r="51" spans="3:21" x14ac:dyDescent="0.25">
      <c r="Q51" s="39" t="s">
        <v>30</v>
      </c>
      <c r="R51" s="38"/>
      <c r="S51" s="57">
        <f>S43*0.025/12</f>
        <v>49682.162500000006</v>
      </c>
      <c r="T51" s="37"/>
      <c r="U51" s="30"/>
    </row>
    <row r="52" spans="3:21" ht="9.75" customHeight="1" thickBot="1" x14ac:dyDescent="0.3">
      <c r="Q52" s="41"/>
      <c r="R52" s="42"/>
      <c r="S52" s="60"/>
      <c r="T52" s="42"/>
      <c r="U52" s="43"/>
    </row>
    <row r="54" spans="3:21" x14ac:dyDescent="0.25">
      <c r="C54" t="s">
        <v>47</v>
      </c>
      <c r="D54">
        <v>16.239999999999998</v>
      </c>
      <c r="E54">
        <v>11.4</v>
      </c>
      <c r="F54">
        <f>D54*E54</f>
        <v>185.136</v>
      </c>
    </row>
    <row r="55" spans="3:21" x14ac:dyDescent="0.25">
      <c r="C55" t="s">
        <v>46</v>
      </c>
      <c r="D55">
        <v>16.600000000000001</v>
      </c>
      <c r="E55">
        <v>8.8699999999999992</v>
      </c>
      <c r="F55">
        <f t="shared" ref="F55:F65" si="31">D55*E55</f>
        <v>147.24199999999999</v>
      </c>
    </row>
    <row r="56" spans="3:21" x14ac:dyDescent="0.25">
      <c r="C56" t="s">
        <v>45</v>
      </c>
      <c r="D56">
        <v>9.1</v>
      </c>
      <c r="E56">
        <v>10.98</v>
      </c>
      <c r="F56">
        <f t="shared" si="31"/>
        <v>99.918000000000006</v>
      </c>
    </row>
    <row r="57" spans="3:21" x14ac:dyDescent="0.25">
      <c r="C57" t="s">
        <v>48</v>
      </c>
      <c r="D57">
        <v>10.98</v>
      </c>
      <c r="E57">
        <v>10.07</v>
      </c>
      <c r="F57">
        <f t="shared" si="31"/>
        <v>110.5686</v>
      </c>
    </row>
    <row r="58" spans="3:21" x14ac:dyDescent="0.25">
      <c r="D58">
        <v>2.96</v>
      </c>
      <c r="E58">
        <v>6.93</v>
      </c>
      <c r="F58">
        <f t="shared" si="31"/>
        <v>20.512799999999999</v>
      </c>
    </row>
    <row r="59" spans="3:21" x14ac:dyDescent="0.25">
      <c r="C59" t="s">
        <v>49</v>
      </c>
      <c r="D59">
        <v>5.76</v>
      </c>
      <c r="E59">
        <v>6.01</v>
      </c>
      <c r="F59">
        <f t="shared" si="31"/>
        <v>34.617599999999996</v>
      </c>
    </row>
    <row r="60" spans="3:21" x14ac:dyDescent="0.25">
      <c r="C60" t="s">
        <v>48</v>
      </c>
      <c r="D60">
        <v>12.43</v>
      </c>
      <c r="E60">
        <v>11.83</v>
      </c>
      <c r="F60">
        <f t="shared" si="31"/>
        <v>147.04689999999999</v>
      </c>
    </row>
    <row r="61" spans="3:21" x14ac:dyDescent="0.25">
      <c r="D61">
        <v>7.92</v>
      </c>
      <c r="E61">
        <v>9.1</v>
      </c>
      <c r="F61">
        <f t="shared" si="31"/>
        <v>72.072000000000003</v>
      </c>
    </row>
    <row r="62" spans="3:21" x14ac:dyDescent="0.25">
      <c r="C62" t="s">
        <v>49</v>
      </c>
      <c r="D62">
        <v>7.5</v>
      </c>
      <c r="E62">
        <v>4.5999999999999996</v>
      </c>
      <c r="F62">
        <f t="shared" si="31"/>
        <v>34.5</v>
      </c>
    </row>
    <row r="63" spans="3:21" x14ac:dyDescent="0.25">
      <c r="C63" t="s">
        <v>50</v>
      </c>
      <c r="D63">
        <v>20.28</v>
      </c>
      <c r="E63">
        <v>3.87</v>
      </c>
      <c r="F63">
        <f t="shared" si="31"/>
        <v>78.48360000000001</v>
      </c>
    </row>
    <row r="64" spans="3:21" x14ac:dyDescent="0.25">
      <c r="D64">
        <v>9</v>
      </c>
      <c r="E64">
        <v>3.24</v>
      </c>
      <c r="F64">
        <f t="shared" si="31"/>
        <v>29.160000000000004</v>
      </c>
    </row>
    <row r="65" spans="4:6" x14ac:dyDescent="0.25">
      <c r="D65">
        <v>5.13</v>
      </c>
      <c r="E65">
        <v>11.47</v>
      </c>
      <c r="F65">
        <f t="shared" si="31"/>
        <v>58.841100000000004</v>
      </c>
    </row>
    <row r="66" spans="4:6" x14ac:dyDescent="0.25">
      <c r="F66">
        <f>SUM(F54:F65)</f>
        <v>1018.0985999999999</v>
      </c>
    </row>
  </sheetData>
  <mergeCells count="3">
    <mergeCell ref="Q13:R13"/>
    <mergeCell ref="Q3:R3"/>
    <mergeCell ref="R25:S2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D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U20" sqref="U2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>
      <selection activeCell="B8" sqref="B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3" sqref="B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26" zoomScaleNormal="100" workbookViewId="0">
      <selection activeCell="C27" sqref="C2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V23" sqref="V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24" sqref="X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" workbookViewId="0">
      <selection activeCell="AA30" sqref="AA30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Sheet9</vt:lpstr>
      <vt:lpstr>Sheet8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116-PC</cp:lastModifiedBy>
  <cp:lastPrinted>2019-11-05T06:14:02Z</cp:lastPrinted>
  <dcterms:created xsi:type="dcterms:W3CDTF">2018-02-17T10:36:41Z</dcterms:created>
  <dcterms:modified xsi:type="dcterms:W3CDTF">2023-12-02T12:05:05Z</dcterms:modified>
</cp:coreProperties>
</file>