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5" i="1" l="1"/>
  <c r="L23" i="1"/>
  <c r="L21" i="1"/>
  <c r="D20" i="1"/>
  <c r="D18" i="1"/>
  <c r="L18" i="1"/>
  <c r="L19" i="1"/>
  <c r="L17" i="1"/>
  <c r="L14" i="1"/>
  <c r="Q2" i="1"/>
  <c r="G23" i="1"/>
  <c r="G21" i="1"/>
  <c r="G20" i="1"/>
  <c r="G18" i="1"/>
  <c r="G16" i="1"/>
  <c r="H18" i="1"/>
  <c r="G13" i="1"/>
  <c r="D12" i="1"/>
  <c r="D14" i="1"/>
  <c r="D16" i="1" s="1"/>
  <c r="M3" i="1"/>
  <c r="M2" i="1"/>
  <c r="E8" i="1"/>
  <c r="C28" i="1"/>
  <c r="C29" i="1"/>
  <c r="A4" i="1"/>
  <c r="B2" i="1"/>
  <c r="H8" i="1"/>
  <c r="H3" i="1"/>
  <c r="D8" i="1"/>
  <c r="C6" i="1"/>
  <c r="C7" i="1"/>
  <c r="C8" i="1"/>
  <c r="C5" i="1"/>
  <c r="B8" i="1"/>
  <c r="D15" i="1" l="1"/>
</calcChain>
</file>

<file path=xl/sharedStrings.xml><?xml version="1.0" encoding="utf-8"?>
<sst xmlns="http://schemas.openxmlformats.org/spreadsheetml/2006/main" count="34" uniqueCount="19">
  <si>
    <t>16.10.2023</t>
  </si>
  <si>
    <t>Carpet</t>
  </si>
  <si>
    <t>Encl. Bal</t>
  </si>
  <si>
    <t>Attached Bal</t>
  </si>
  <si>
    <t>G+7</t>
  </si>
  <si>
    <t>Rate</t>
  </si>
  <si>
    <t>FMV</t>
  </si>
  <si>
    <t>RV</t>
  </si>
  <si>
    <t>Dv</t>
  </si>
  <si>
    <t>Price Indicator</t>
  </si>
  <si>
    <t>Insurable</t>
  </si>
  <si>
    <t>Guideline</t>
  </si>
  <si>
    <t>19°59'05.9"N 73°46'00.5"E</t>
  </si>
  <si>
    <t>RR</t>
  </si>
  <si>
    <t>BU</t>
  </si>
  <si>
    <t>Extra Work cost</t>
  </si>
  <si>
    <t>Total Value</t>
  </si>
  <si>
    <t>Extra Work Cost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</si>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</sst>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9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rgb="FF20212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43" fontId="0" fillId="0" borderId="0" xfId="1" applyFont="1"/>
    <xf numFmtId="169" fontId="0" fillId="0" borderId="0" xfId="1" applyNumberFormat="1" applyFont="1"/>
    <xf numFmtId="43" fontId="0" fillId="0" borderId="0" xfId="0" applyNumberFormat="1"/>
    <xf numFmtId="0" fontId="2" fillId="0" borderId="0" xfId="0" applyFont="1"/>
    <xf numFmtId="43" fontId="2" fillId="0" borderId="0" xfId="0" applyNumberFormat="1" applyFont="1"/>
    <xf numFmtId="0" fontId="0" fillId="0" borderId="0" xfId="0" applyFill="1"/>
    <xf numFmtId="43" fontId="0" fillId="0" borderId="0" xfId="1" applyFont="1" applyFill="1"/>
    <xf numFmtId="0" fontId="2" fillId="0" borderId="0" xfId="0" applyFont="1" applyFill="1"/>
    <xf numFmtId="43" fontId="2" fillId="0" borderId="0" xfId="0" applyNumberFormat="1" applyFont="1" applyFill="1"/>
    <xf numFmtId="43" fontId="0" fillId="0" borderId="0" xfId="0" applyNumberFormat="1" applyFill="1"/>
    <xf numFmtId="0" fontId="0" fillId="3" borderId="0" xfId="0" applyFill="1"/>
    <xf numFmtId="43" fontId="0" fillId="3" borderId="0" xfId="1" applyFont="1" applyFill="1"/>
    <xf numFmtId="43" fontId="2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505406</xdr:colOff>
      <xdr:row>32</xdr:row>
      <xdr:rowOff>38956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63006" cy="613495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23</xdr:col>
      <xdr:colOff>220467</xdr:colOff>
      <xdr:row>31</xdr:row>
      <xdr:rowOff>105614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0"/>
          <a:ext cx="9974067" cy="601111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</xdr:row>
      <xdr:rowOff>0</xdr:rowOff>
    </xdr:from>
    <xdr:to>
      <xdr:col>55</xdr:col>
      <xdr:colOff>268412</xdr:colOff>
      <xdr:row>38</xdr:row>
      <xdr:rowOff>86588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31000" y="1143000"/>
          <a:ext cx="12269912" cy="618258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45</xdr:row>
      <xdr:rowOff>0</xdr:rowOff>
    </xdr:from>
    <xdr:to>
      <xdr:col>57</xdr:col>
      <xdr:colOff>125278</xdr:colOff>
      <xdr:row>60</xdr:row>
      <xdr:rowOff>19904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288500" y="8572500"/>
          <a:ext cx="10412278" cy="6115904"/>
        </a:xfrm>
        <a:prstGeom prst="rect">
          <a:avLst/>
        </a:prstGeom>
      </xdr:spPr>
    </xdr:pic>
    <xdr:clientData/>
  </xdr:twoCellAnchor>
  <xdr:twoCellAnchor editAs="oneCell">
    <xdr:from>
      <xdr:col>39</xdr:col>
      <xdr:colOff>152400</xdr:colOff>
      <xdr:row>45</xdr:row>
      <xdr:rowOff>152400</xdr:rowOff>
    </xdr:from>
    <xdr:to>
      <xdr:col>57</xdr:col>
      <xdr:colOff>277678</xdr:colOff>
      <xdr:row>60</xdr:row>
      <xdr:rowOff>172304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40900" y="8724900"/>
          <a:ext cx="10412278" cy="611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tabSelected="1" workbookViewId="0">
      <selection activeCell="K26" sqref="K26"/>
    </sheetView>
  </sheetViews>
  <sheetFormatPr defaultRowHeight="15" x14ac:dyDescent="0.25"/>
  <cols>
    <col min="1" max="1" width="12.140625" bestFit="1" customWidth="1"/>
    <col min="3" max="3" width="12" bestFit="1" customWidth="1"/>
    <col min="4" max="4" width="12.5703125" bestFit="1" customWidth="1"/>
    <col min="6" max="6" width="14.7109375" bestFit="1" customWidth="1"/>
    <col min="7" max="7" width="12.5703125" bestFit="1" customWidth="1"/>
    <col min="11" max="11" width="15" bestFit="1" customWidth="1"/>
    <col min="12" max="12" width="12.5703125" bestFit="1" customWidth="1"/>
    <col min="13" max="13" width="10" bestFit="1" customWidth="1"/>
  </cols>
  <sheetData>
    <row r="1" spans="1:17" x14ac:dyDescent="0.25">
      <c r="A1" t="s">
        <v>0</v>
      </c>
      <c r="G1">
        <v>5</v>
      </c>
      <c r="H1">
        <v>5</v>
      </c>
      <c r="J1" t="s">
        <v>4</v>
      </c>
      <c r="L1" t="s">
        <v>13</v>
      </c>
      <c r="M1" s="3">
        <v>33500</v>
      </c>
      <c r="Q1">
        <v>70.828999999999994</v>
      </c>
    </row>
    <row r="2" spans="1:17" x14ac:dyDescent="0.25">
      <c r="A2" s="1">
        <v>3021000</v>
      </c>
      <c r="B2">
        <f>A2/D8</f>
        <v>3804.7858942065491</v>
      </c>
      <c r="G2">
        <v>5</v>
      </c>
      <c r="H2">
        <v>5</v>
      </c>
      <c r="J2">
        <v>8</v>
      </c>
      <c r="M2" s="3">
        <f>M1/100*105</f>
        <v>35175</v>
      </c>
      <c r="Q2">
        <f>Q1*10.764</f>
        <v>762.40335599999992</v>
      </c>
    </row>
    <row r="3" spans="1:17" x14ac:dyDescent="0.25">
      <c r="A3">
        <v>250000</v>
      </c>
      <c r="G3">
        <v>40</v>
      </c>
      <c r="H3">
        <f>G3/8*4</f>
        <v>20</v>
      </c>
      <c r="M3" s="4">
        <f>M2/10.764</f>
        <v>3267.8372352285396</v>
      </c>
    </row>
    <row r="4" spans="1:17" x14ac:dyDescent="0.25">
      <c r="A4">
        <f>SUM(A2:A3)</f>
        <v>3271000</v>
      </c>
      <c r="G4">
        <v>7</v>
      </c>
    </row>
    <row r="5" spans="1:17" x14ac:dyDescent="0.25">
      <c r="A5" t="s">
        <v>1</v>
      </c>
      <c r="B5">
        <v>60.95</v>
      </c>
      <c r="C5">
        <f>B5*10.764</f>
        <v>656.06579999999997</v>
      </c>
      <c r="D5">
        <v>656</v>
      </c>
      <c r="G5">
        <v>7</v>
      </c>
    </row>
    <row r="6" spans="1:17" x14ac:dyDescent="0.25">
      <c r="A6" t="s">
        <v>2</v>
      </c>
      <c r="B6">
        <v>3.44</v>
      </c>
      <c r="C6">
        <f t="shared" ref="C6:C8" si="0">B6*10.764</f>
        <v>37.02816</v>
      </c>
      <c r="D6">
        <v>37</v>
      </c>
      <c r="G6">
        <v>3.5</v>
      </c>
    </row>
    <row r="7" spans="1:17" x14ac:dyDescent="0.25">
      <c r="A7" t="s">
        <v>3</v>
      </c>
      <c r="B7">
        <v>9.35</v>
      </c>
      <c r="C7">
        <f t="shared" si="0"/>
        <v>100.64339999999999</v>
      </c>
      <c r="D7">
        <v>101</v>
      </c>
      <c r="G7">
        <v>3.5</v>
      </c>
    </row>
    <row r="8" spans="1:17" x14ac:dyDescent="0.25">
      <c r="B8">
        <f>SUM(B5:B7)</f>
        <v>73.739999999999995</v>
      </c>
      <c r="C8">
        <f t="shared" si="0"/>
        <v>793.73735999999985</v>
      </c>
      <c r="D8" s="1">
        <f>SUM(D5:D7)</f>
        <v>794</v>
      </c>
      <c r="E8">
        <f>D8*1.1</f>
        <v>873.40000000000009</v>
      </c>
      <c r="H8" s="1">
        <f>SUM(H1:H7)</f>
        <v>30</v>
      </c>
    </row>
    <row r="10" spans="1:17" x14ac:dyDescent="0.25">
      <c r="C10" t="s">
        <v>5</v>
      </c>
      <c r="D10" s="3">
        <v>5500</v>
      </c>
      <c r="K10" s="13"/>
      <c r="L10" s="13"/>
      <c r="M10" s="13"/>
    </row>
    <row r="11" spans="1:17" x14ac:dyDescent="0.25">
      <c r="D11" s="3"/>
      <c r="F11" s="8"/>
      <c r="G11" s="8"/>
      <c r="H11" s="8"/>
      <c r="K11" s="13"/>
      <c r="L11" s="13"/>
      <c r="M11" s="13"/>
    </row>
    <row r="12" spans="1:17" x14ac:dyDescent="0.25">
      <c r="D12" s="3">
        <f>D10*D8</f>
        <v>4367000</v>
      </c>
      <c r="F12" s="8" t="s">
        <v>1</v>
      </c>
      <c r="G12" s="9">
        <v>794</v>
      </c>
      <c r="H12" s="8"/>
      <c r="K12" s="13" t="s">
        <v>1</v>
      </c>
      <c r="L12" s="14">
        <v>794</v>
      </c>
      <c r="M12" s="13"/>
    </row>
    <row r="13" spans="1:17" x14ac:dyDescent="0.25">
      <c r="D13" s="3">
        <v>250000</v>
      </c>
      <c r="F13" s="8"/>
      <c r="G13" s="9">
        <f>G12*1.4</f>
        <v>1111.5999999999999</v>
      </c>
      <c r="H13" s="8"/>
      <c r="K13" s="13" t="s">
        <v>5</v>
      </c>
      <c r="L13" s="14">
        <v>5600</v>
      </c>
      <c r="M13" s="13"/>
    </row>
    <row r="14" spans="1:17" x14ac:dyDescent="0.25">
      <c r="C14" s="6" t="s">
        <v>6</v>
      </c>
      <c r="D14" s="7">
        <f>SUM(D12:D13)</f>
        <v>4617000</v>
      </c>
      <c r="F14" s="8" t="s">
        <v>14</v>
      </c>
      <c r="G14" s="9">
        <v>1112</v>
      </c>
      <c r="H14" s="8"/>
      <c r="K14" s="13" t="s">
        <v>6</v>
      </c>
      <c r="L14" s="14">
        <f>L13*L12</f>
        <v>4446400</v>
      </c>
      <c r="M14" s="13"/>
    </row>
    <row r="15" spans="1:17" x14ac:dyDescent="0.25">
      <c r="C15" t="s">
        <v>7</v>
      </c>
      <c r="D15" s="3">
        <f>D14*95%</f>
        <v>4386150</v>
      </c>
      <c r="F15" s="8" t="s">
        <v>5</v>
      </c>
      <c r="G15" s="9">
        <v>4000</v>
      </c>
      <c r="H15" s="8"/>
      <c r="K15" s="13" t="s">
        <v>17</v>
      </c>
      <c r="L15" s="14">
        <v>250000</v>
      </c>
      <c r="M15" s="13"/>
    </row>
    <row r="16" spans="1:17" x14ac:dyDescent="0.25">
      <c r="C16" t="s">
        <v>8</v>
      </c>
      <c r="D16" s="3">
        <f>D14*80%</f>
        <v>3693600</v>
      </c>
      <c r="F16" s="8" t="s">
        <v>6</v>
      </c>
      <c r="G16" s="9">
        <f>G15*G14</f>
        <v>4448000</v>
      </c>
      <c r="H16" s="8"/>
      <c r="J16" s="5"/>
      <c r="K16" s="13"/>
      <c r="L16" s="14"/>
      <c r="M16" s="13"/>
    </row>
    <row r="17" spans="1:13" x14ac:dyDescent="0.25">
      <c r="D17" s="3"/>
      <c r="F17" s="8" t="s">
        <v>15</v>
      </c>
      <c r="G17" s="9">
        <v>250000</v>
      </c>
      <c r="H17" s="8"/>
      <c r="K17" s="13" t="s">
        <v>16</v>
      </c>
      <c r="L17" s="15">
        <f>L15+L14</f>
        <v>4696400</v>
      </c>
      <c r="M17" s="13"/>
    </row>
    <row r="18" spans="1:13" x14ac:dyDescent="0.25">
      <c r="C18" t="s">
        <v>10</v>
      </c>
      <c r="D18" s="3">
        <f>873*2000</f>
        <v>1746000</v>
      </c>
      <c r="F18" s="10" t="s">
        <v>16</v>
      </c>
      <c r="G18" s="11">
        <f>G17+G16</f>
        <v>4698000</v>
      </c>
      <c r="H18" s="12">
        <f>G18/873</f>
        <v>5381.4432989690722</v>
      </c>
      <c r="K18" s="13" t="s">
        <v>7</v>
      </c>
      <c r="L18" s="14">
        <f>L17*95%</f>
        <v>4461580</v>
      </c>
      <c r="M18" s="13"/>
    </row>
    <row r="19" spans="1:13" x14ac:dyDescent="0.25">
      <c r="D19" s="3"/>
      <c r="F19" s="8"/>
      <c r="G19" s="8"/>
      <c r="H19" s="8"/>
      <c r="K19" s="13" t="s">
        <v>8</v>
      </c>
      <c r="L19" s="14">
        <f>L17*80%</f>
        <v>3757120</v>
      </c>
      <c r="M19" s="13"/>
    </row>
    <row r="20" spans="1:13" x14ac:dyDescent="0.25">
      <c r="C20" t="s">
        <v>11</v>
      </c>
      <c r="D20" s="3">
        <f>873*3268</f>
        <v>2852964</v>
      </c>
      <c r="F20" s="8" t="s">
        <v>7</v>
      </c>
      <c r="G20" s="12">
        <f>G18*95%</f>
        <v>4463100</v>
      </c>
      <c r="H20" s="8"/>
      <c r="K20" s="13"/>
      <c r="L20" s="13"/>
      <c r="M20" s="13"/>
    </row>
    <row r="21" spans="1:13" x14ac:dyDescent="0.25">
      <c r="F21" s="8" t="s">
        <v>8</v>
      </c>
      <c r="G21" s="12">
        <f>G18*80%</f>
        <v>3758400</v>
      </c>
      <c r="H21" s="8"/>
      <c r="K21" s="13" t="s">
        <v>10</v>
      </c>
      <c r="L21" s="14">
        <f>873*2000</f>
        <v>1746000</v>
      </c>
      <c r="M21" s="13"/>
    </row>
    <row r="22" spans="1:13" x14ac:dyDescent="0.25">
      <c r="F22" s="8"/>
      <c r="G22" s="8"/>
      <c r="H22" s="8"/>
      <c r="K22" s="13"/>
      <c r="L22" s="14"/>
      <c r="M22" s="13"/>
    </row>
    <row r="23" spans="1:13" x14ac:dyDescent="0.25">
      <c r="F23" s="8" t="s">
        <v>10</v>
      </c>
      <c r="G23" s="12">
        <f>G14*2000</f>
        <v>2224000</v>
      </c>
      <c r="H23" s="8"/>
      <c r="K23" s="13" t="s">
        <v>11</v>
      </c>
      <c r="L23" s="14">
        <f>873*3268</f>
        <v>2852964</v>
      </c>
      <c r="M23" s="13"/>
    </row>
    <row r="24" spans="1:13" x14ac:dyDescent="0.25">
      <c r="F24" s="8"/>
      <c r="G24" s="8"/>
      <c r="H24" s="8"/>
      <c r="K24" s="13"/>
      <c r="L24" s="13"/>
      <c r="M24" s="13"/>
    </row>
    <row r="25" spans="1:13" x14ac:dyDescent="0.25">
      <c r="F25" s="8" t="s">
        <v>11</v>
      </c>
      <c r="G25" s="12">
        <v>2682500</v>
      </c>
      <c r="H25" s="8"/>
      <c r="K25" t="s">
        <v>18</v>
      </c>
      <c r="L25" s="5">
        <f>L14*0.025/12</f>
        <v>9263.3333333333339</v>
      </c>
    </row>
    <row r="26" spans="1:13" x14ac:dyDescent="0.25">
      <c r="F26" s="8"/>
      <c r="G26" s="8"/>
      <c r="H26" s="8"/>
    </row>
    <row r="27" spans="1:13" x14ac:dyDescent="0.25">
      <c r="A27" t="s">
        <v>9</v>
      </c>
    </row>
    <row r="28" spans="1:13" x14ac:dyDescent="0.25">
      <c r="A28">
        <v>775</v>
      </c>
      <c r="B28">
        <v>3758000</v>
      </c>
      <c r="C28">
        <f>B28/A28</f>
        <v>4849.0322580645161</v>
      </c>
    </row>
    <row r="29" spans="1:13" x14ac:dyDescent="0.25">
      <c r="A29" s="1">
        <v>794</v>
      </c>
      <c r="B29" s="1">
        <v>3850000</v>
      </c>
      <c r="C29" s="1">
        <f>B29/A29</f>
        <v>4848.8664987405546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I46"/>
  <sheetViews>
    <sheetView zoomScale="10" zoomScaleNormal="10" workbookViewId="0">
      <selection activeCell="CY140" sqref="CY140"/>
    </sheetView>
  </sheetViews>
  <sheetFormatPr defaultRowHeight="15" x14ac:dyDescent="0.25"/>
  <sheetData>
    <row r="46" spans="35:35" ht="270" x14ac:dyDescent="0.25">
      <c r="AI46" s="2" t="s">
        <v>12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2023-10-28T09:47:09Z</dcterms:modified>
</cp:coreProperties>
</file>