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ARB Churchgate_Mobin Farooq Viranee\"/>
    </mc:Choice>
  </mc:AlternateContent>
  <xr:revisionPtr revIDLastSave="0" documentId="13_ncr:1_{D42416B8-0FDA-4123-82C9-EBFEF1FCA623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4" l="1"/>
  <c r="J29" i="4"/>
  <c r="C4" i="25"/>
  <c r="I27" i="4"/>
  <c r="I34" i="4"/>
  <c r="I31" i="4"/>
  <c r="I30" i="4"/>
  <c r="H29" i="4"/>
  <c r="C5" i="25"/>
  <c r="Q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<sst xmlns="http://schemas.openxmlformats.org/spreadsheetml/2006/main" count="131" uniqueCount="90">
  <si>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</si>
  <si>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</si>
  <si>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</si>
  <si>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</si>
  <si>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</si>
  <si>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</si>
  <si>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</si>
  <si>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</si>
  <si>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</si>
  <si>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</si>
  <si>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</si>
  <si>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</si>
  <si>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</si>
  <si>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</si>
  <si>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</si>
  <si>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</si>
  <si>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</si>
  <si>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</si>
  <si>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</si>
  <si>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</si>
  <si>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</si>
  <si>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</si>
  <si>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</si>
  <si>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</si>
  <si>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</si>
  <si>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</si>
  <si>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</si>
  <si>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</si>
  <si>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</si>
  <si>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</si>
  <si>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</si>
  <si>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</si>
  <si>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</si>
  <si>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</si>
  <si>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</si>
  <si>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</si>
  <si>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</si>
  <si>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</si>
  <si>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</si>
  <si>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</si>
  <si>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</si>
  <si>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</si>
  <si>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</si>
  <si>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</si>
  <si>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</si>
  <si>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</si>
  <si>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</si>
  <si>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</si>
  <si>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</si>
  <si>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</si>
  <si>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</si>
  <si>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</si>
  <si>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</si>
  <si>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</si>
  <si>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</si>
  <si>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</si>
  <si>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</si>
  <si>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</si>
  <si>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</si>
  <si>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</si>
  <si>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</si>
  <si>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</si>
  <si>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</si>
  <si>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</si>
  <si>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</si>
  <si>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</si>
  <si>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</si>
  <si>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</si>
  <si>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</si>
  <si>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</si>
  <si>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</si>
  <si>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</si>
  <si>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</si>
  <si>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</si>
  <si>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</si>
  <si>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</si>
  <si>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</si>
  <si>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</si>
  <si>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</si>
  <si>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</si>
  <si>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</si>
  <si>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</si>
  <si>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</si>
  <si>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</si>
  <si>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</si>
  <si>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</si>
  <si>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YOC - 1980</t>
  </si>
  <si>
    <t>04.02.2016</t>
  </si>
  <si>
    <t>IGR-31.03.22</t>
  </si>
  <si>
    <t>IGR-14.01.22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</si>
</sst>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18</xdr:col>
      <xdr:colOff>572702</xdr:colOff>
      <xdr:row>32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AFA49-7260-64D5-0D8B-ACC98F05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190500"/>
          <a:ext cx="8611802" cy="6601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43C2D-8338-1921-CD6E-6D96A39A9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17958-2C75-3F58-DEBD-9E4DD57A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2E3923-0560-0156-285C-D9EEC16B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507108</xdr:colOff>
      <xdr:row>50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7C290-0DB1-B9E7-5098-B9D0EC86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56708" cy="9097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53348-3744-0A86-B188-A5A119D9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6DDC68-B957-DA7C-CEB2-62369234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8EE150-3340-0B92-7CF5-9419A640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5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136890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C3*5%</f>
        <v>6844.5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143734.5</v>
      </c>
      <c r="D5" s="63" t="s">
        <v>62</v>
      </c>
      <c r="E5" s="64">
        <f>C5/10.764</f>
        <v>13353.260869565218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53760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89974.5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51285.464999999997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105045.465</v>
      </c>
      <c r="D9" s="63" t="s">
        <v>62</v>
      </c>
      <c r="E9" s="64">
        <f>C9/10.764</f>
        <v>9758.9618171683396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43</v>
      </c>
      <c r="D13" s="70">
        <f>D12-C13</f>
        <v>57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10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10" x14ac:dyDescent="0.25">
      <c r="B18" s="46" t="s">
        <v>65</v>
      </c>
      <c r="C18" s="57">
        <v>26620</v>
      </c>
      <c r="D18" s="46"/>
      <c r="E18" s="46"/>
      <c r="F18" s="46"/>
    </row>
    <row r="19" spans="2:10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10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10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  <row r="25" spans="2:10" x14ac:dyDescent="0.25">
      <c r="J25" t="s">
        <v>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17</v>
      </c>
      <c r="D8" s="26">
        <v>1980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64.5</v>
      </c>
      <c r="D10" s="26"/>
      <c r="F10" s="19"/>
    </row>
    <row r="11" spans="1:6" x14ac:dyDescent="0.25">
      <c r="A11" s="16"/>
      <c r="B11" s="27"/>
      <c r="C11" s="28">
        <f>C10%</f>
        <v>0.64500000000000002</v>
      </c>
      <c r="D11" s="28"/>
      <c r="F11" s="19"/>
    </row>
    <row r="12" spans="1:6" x14ac:dyDescent="0.25">
      <c r="A12" s="16" t="s">
        <v>21</v>
      </c>
      <c r="B12" s="20"/>
      <c r="C12" s="21">
        <f>C6*C11</f>
        <v>1741.5</v>
      </c>
      <c r="D12" s="24"/>
      <c r="F12" s="19"/>
    </row>
    <row r="13" spans="1:6" x14ac:dyDescent="0.25">
      <c r="A13" s="16" t="s">
        <v>22</v>
      </c>
      <c r="B13" s="20"/>
      <c r="C13" s="21">
        <f>C6-C12</f>
        <v>958.5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18258.5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615</v>
      </c>
      <c r="D18" s="26"/>
      <c r="F18" s="19"/>
    </row>
    <row r="19" spans="1:6" x14ac:dyDescent="0.25">
      <c r="A19" s="16" t="s">
        <v>74</v>
      </c>
      <c r="B19" s="6"/>
      <c r="C19" s="32">
        <f>C18*C16</f>
        <v>11228977.5</v>
      </c>
      <c r="D19" s="33"/>
      <c r="E19" s="70"/>
      <c r="F19" s="34"/>
    </row>
    <row r="20" spans="1:6" x14ac:dyDescent="0.25">
      <c r="A20" s="16" t="s">
        <v>24</v>
      </c>
      <c r="C20" s="35">
        <f>C19*85%</f>
        <v>9544630.875</v>
      </c>
      <c r="D20" s="32"/>
      <c r="F20" s="19"/>
    </row>
    <row r="21" spans="1:6" x14ac:dyDescent="0.25">
      <c r="A21" s="16" t="s">
        <v>25</v>
      </c>
      <c r="C21" s="35">
        <f>C19*70%</f>
        <v>7860284.2499999991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1660500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23393.703125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3" sqref="S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9" width="14.28515625" bestFit="1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508.33333333333337</v>
      </c>
      <c r="C2" s="4">
        <f t="shared" ref="C2:C16" si="1">B2*1.2</f>
        <v>610</v>
      </c>
      <c r="D2" s="4">
        <f t="shared" ref="D2:D16" si="2">C2*1.2</f>
        <v>732</v>
      </c>
      <c r="E2" s="5">
        <f t="shared" ref="E2:E16" si="3">R2</f>
        <v>10125000</v>
      </c>
      <c r="F2" s="77">
        <f t="shared" ref="F2:F15" si="4">ROUND((E2/B2),0)</f>
        <v>19918</v>
      </c>
      <c r="G2" s="77">
        <f t="shared" ref="G2:G15" si="5">ROUND((E2/C2),0)</f>
        <v>16598</v>
      </c>
      <c r="H2" s="77">
        <f t="shared" ref="H2:H15" si="6">ROUND((E2/D2),0)</f>
        <v>13832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610</v>
      </c>
      <c r="Q2" s="7">
        <f t="shared" ref="Q2:Q10" si="9">P2/1.2</f>
        <v>508.33333333333337</v>
      </c>
      <c r="R2" s="78">
        <v>10125000</v>
      </c>
      <c r="S2" s="78" t="s">
        <v>88</v>
      </c>
    </row>
    <row r="3" spans="1:19" x14ac:dyDescent="0.25">
      <c r="A3" s="4">
        <v>2</v>
      </c>
      <c r="B3" s="4">
        <f t="shared" si="0"/>
        <v>508.33333333333337</v>
      </c>
      <c r="C3" s="4">
        <f t="shared" si="1"/>
        <v>610</v>
      </c>
      <c r="D3" s="4">
        <f t="shared" si="2"/>
        <v>732</v>
      </c>
      <c r="E3" s="5">
        <f t="shared" si="3"/>
        <v>6500000</v>
      </c>
      <c r="F3" s="4">
        <f t="shared" si="4"/>
        <v>12787</v>
      </c>
      <c r="G3" s="4">
        <f t="shared" si="5"/>
        <v>10656</v>
      </c>
      <c r="H3" s="4">
        <f t="shared" si="6"/>
        <v>8880</v>
      </c>
      <c r="I3" s="4">
        <f t="shared" si="7"/>
        <v>0</v>
      </c>
      <c r="J3" s="4">
        <f t="shared" si="8"/>
        <v>0</v>
      </c>
      <c r="O3">
        <v>0</v>
      </c>
      <c r="P3">
        <v>610</v>
      </c>
      <c r="Q3">
        <f t="shared" si="9"/>
        <v>508.33333333333337</v>
      </c>
      <c r="R3" s="2">
        <v>6500000</v>
      </c>
      <c r="S3" s="2" t="s">
        <v>89</v>
      </c>
    </row>
    <row r="4" spans="1:19" x14ac:dyDescent="0.25">
      <c r="A4" s="4">
        <v>3</v>
      </c>
      <c r="B4" s="4">
        <f t="shared" si="0"/>
        <v>525</v>
      </c>
      <c r="C4" s="4">
        <f t="shared" si="1"/>
        <v>630</v>
      </c>
      <c r="D4" s="4">
        <f t="shared" si="2"/>
        <v>756</v>
      </c>
      <c r="E4" s="5">
        <f t="shared" si="3"/>
        <v>22500000</v>
      </c>
      <c r="F4" s="4">
        <f t="shared" si="4"/>
        <v>42857</v>
      </c>
      <c r="G4" s="4">
        <f t="shared" si="5"/>
        <v>35714</v>
      </c>
      <c r="H4" s="4">
        <f t="shared" si="6"/>
        <v>29762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525</v>
      </c>
      <c r="R4" s="2">
        <v>22500000</v>
      </c>
      <c r="S4" s="2"/>
    </row>
    <row r="5" spans="1:19" x14ac:dyDescent="0.25">
      <c r="A5" s="4">
        <v>4</v>
      </c>
      <c r="B5" s="4">
        <f t="shared" si="0"/>
        <v>480</v>
      </c>
      <c r="C5" s="4">
        <f t="shared" si="1"/>
        <v>576</v>
      </c>
      <c r="D5" s="4">
        <f t="shared" si="2"/>
        <v>691.19999999999993</v>
      </c>
      <c r="E5" s="5">
        <f t="shared" si="3"/>
        <v>20000000</v>
      </c>
      <c r="F5" s="4">
        <f t="shared" si="4"/>
        <v>41667</v>
      </c>
      <c r="G5" s="4">
        <f t="shared" si="5"/>
        <v>34722</v>
      </c>
      <c r="H5" s="4">
        <f t="shared" si="6"/>
        <v>28935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480</v>
      </c>
      <c r="R5" s="2">
        <v>20000000</v>
      </c>
      <c r="S5" s="2"/>
    </row>
    <row r="6" spans="1:19" x14ac:dyDescent="0.25">
      <c r="A6" s="4">
        <v>5</v>
      </c>
      <c r="B6" s="4">
        <f t="shared" si="0"/>
        <v>460</v>
      </c>
      <c r="C6" s="4">
        <f t="shared" si="1"/>
        <v>552</v>
      </c>
      <c r="D6" s="4">
        <f t="shared" si="2"/>
        <v>662.4</v>
      </c>
      <c r="E6" s="5">
        <f t="shared" si="3"/>
        <v>15000000</v>
      </c>
      <c r="F6" s="77">
        <f t="shared" si="4"/>
        <v>32609</v>
      </c>
      <c r="G6" s="77">
        <f t="shared" si="5"/>
        <v>27174</v>
      </c>
      <c r="H6" s="77">
        <f t="shared" si="6"/>
        <v>22645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460</v>
      </c>
      <c r="R6" s="78">
        <v>15000000</v>
      </c>
      <c r="S6" s="2"/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15000000</v>
      </c>
      <c r="F7" s="77">
        <f t="shared" si="4"/>
        <v>30000</v>
      </c>
      <c r="G7" s="77">
        <f t="shared" si="5"/>
        <v>25000</v>
      </c>
      <c r="H7" s="77">
        <f t="shared" si="6"/>
        <v>20833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500</v>
      </c>
      <c r="R7" s="78">
        <v>15000000</v>
      </c>
      <c r="S7" s="2"/>
    </row>
    <row r="8" spans="1:19" x14ac:dyDescent="0.25">
      <c r="A8" s="4">
        <v>7</v>
      </c>
      <c r="B8" s="4">
        <f t="shared" si="0"/>
        <v>479.16666666666669</v>
      </c>
      <c r="C8" s="4">
        <f t="shared" si="1"/>
        <v>575</v>
      </c>
      <c r="D8" s="4">
        <f t="shared" si="2"/>
        <v>690</v>
      </c>
      <c r="E8" s="5">
        <f t="shared" si="3"/>
        <v>15500000</v>
      </c>
      <c r="F8" s="77">
        <f t="shared" si="4"/>
        <v>32348</v>
      </c>
      <c r="G8" s="77">
        <f t="shared" si="5"/>
        <v>26957</v>
      </c>
      <c r="H8" s="77">
        <f t="shared" si="6"/>
        <v>22464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575</v>
      </c>
      <c r="Q8" s="7">
        <f t="shared" si="9"/>
        <v>479.16666666666669</v>
      </c>
      <c r="R8" s="78">
        <v>15500000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/>
      <c r="G27" s="57"/>
      <c r="I27" s="10">
        <f>G29*17000</f>
        <v>10455000</v>
      </c>
    </row>
    <row r="28" spans="1:19" s="10" customFormat="1" x14ac:dyDescent="0.25">
      <c r="C28" s="72" t="s">
        <v>75</v>
      </c>
      <c r="D28" s="72" t="s">
        <v>87</v>
      </c>
      <c r="F28" s="57" t="s">
        <v>71</v>
      </c>
      <c r="G28" s="57">
        <v>438</v>
      </c>
    </row>
    <row r="29" spans="1:19" s="10" customFormat="1" x14ac:dyDescent="0.25">
      <c r="C29" s="72" t="s">
        <v>1</v>
      </c>
      <c r="D29" s="72">
        <v>10000000</v>
      </c>
      <c r="F29" s="62" t="s">
        <v>72</v>
      </c>
      <c r="G29" s="62">
        <v>615</v>
      </c>
      <c r="H29" s="10">
        <f>G29/G28</f>
        <v>1.404109589041096</v>
      </c>
      <c r="I29" s="10">
        <v>17000</v>
      </c>
      <c r="J29" s="10">
        <f>G29*9759</f>
        <v>6001785</v>
      </c>
    </row>
    <row r="30" spans="1:19" s="10" customFormat="1" x14ac:dyDescent="0.25">
      <c r="F30" s="57" t="s">
        <v>73</v>
      </c>
      <c r="G30" s="57">
        <f>17500</f>
        <v>17500</v>
      </c>
      <c r="I30" s="10">
        <f>G29*I29</f>
        <v>10455000</v>
      </c>
    </row>
    <row r="31" spans="1:19" s="10" customFormat="1" x14ac:dyDescent="0.25">
      <c r="C31" s="75"/>
      <c r="D31" s="75"/>
      <c r="F31" s="75" t="s">
        <v>74</v>
      </c>
      <c r="G31" s="75">
        <f>G29*G30</f>
        <v>10762500</v>
      </c>
      <c r="H31" s="10">
        <f>G31/D29</f>
        <v>1.0762499999999999</v>
      </c>
      <c r="I31" s="10">
        <f>I30/G28</f>
        <v>23869.863013698628</v>
      </c>
    </row>
    <row r="32" spans="1:19" s="10" customFormat="1" x14ac:dyDescent="0.25">
      <c r="C32" s="75"/>
      <c r="D32" s="75"/>
      <c r="F32" s="75" t="s">
        <v>24</v>
      </c>
      <c r="G32" s="75">
        <f>G31*90%</f>
        <v>9686250</v>
      </c>
    </row>
    <row r="33" spans="3:9" s="10" customFormat="1" x14ac:dyDescent="0.25">
      <c r="C33" s="75"/>
      <c r="D33" s="75"/>
      <c r="F33" s="75" t="s">
        <v>25</v>
      </c>
      <c r="G33" s="75">
        <f>G31*80%</f>
        <v>8610000</v>
      </c>
      <c r="I33" s="10">
        <v>1.24</v>
      </c>
    </row>
    <row r="34" spans="3:9" s="10" customFormat="1" x14ac:dyDescent="0.25">
      <c r="C34" s="75"/>
      <c r="D34" s="75"/>
      <c r="I34" s="10">
        <f>12400000/526</f>
        <v>23574.144486692014</v>
      </c>
    </row>
    <row r="35" spans="3:9" s="10" customFormat="1" x14ac:dyDescent="0.25">
      <c r="C35" s="75"/>
      <c r="D35" s="75"/>
    </row>
    <row r="36" spans="3:9" s="10" customFormat="1" x14ac:dyDescent="0.25"/>
    <row r="37" spans="3:9" s="10" customFormat="1" x14ac:dyDescent="0.25"/>
    <row r="38" spans="3:9" s="10" customFormat="1" x14ac:dyDescent="0.25"/>
    <row r="39" spans="3:9" s="10" customFormat="1" x14ac:dyDescent="0.25"/>
    <row r="40" spans="3: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2023-10-31T09:10:59Z</dcterms:modified>
</cp:coreProperties>
</file>