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15544796-5E67-476B-B66D-61165B1CE4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J4" i="1"/>
  <c r="I26" i="1"/>
  <c r="K24" i="1"/>
  <c r="H7" i="1"/>
  <c r="F22" i="1"/>
  <c r="F21" i="1"/>
  <c r="B22" i="1"/>
  <c r="F6" i="1" l="1"/>
  <c r="J31" i="1"/>
  <c r="I38" i="1"/>
  <c r="J38" i="1" s="1"/>
  <c r="F7" i="1"/>
  <c r="G6" i="1"/>
  <c r="D22" i="1"/>
  <c r="D10" i="1"/>
  <c r="D11" i="1" s="1"/>
  <c r="D8" i="1"/>
  <c r="D6" i="1"/>
  <c r="D5" i="1"/>
  <c r="D14" i="1" s="1"/>
  <c r="I16" i="1"/>
  <c r="H16" i="1"/>
  <c r="G16" i="1"/>
  <c r="H5" i="1"/>
  <c r="D12" i="1" l="1"/>
  <c r="D13" i="1" s="1"/>
  <c r="D15" i="1" s="1"/>
  <c r="G44" i="1"/>
  <c r="H44" i="1" s="1"/>
  <c r="D44" i="1"/>
  <c r="G43" i="1"/>
  <c r="H43" i="1" s="1"/>
  <c r="D43" i="1"/>
  <c r="D42" i="1"/>
  <c r="J32" i="1"/>
  <c r="D18" i="1" l="1"/>
  <c r="E15" i="1"/>
  <c r="E18" i="1" s="1"/>
  <c r="D38" i="1"/>
  <c r="D19" i="1" l="1"/>
  <c r="G36" i="1"/>
  <c r="H36" i="1"/>
  <c r="I36" i="1"/>
  <c r="J29" i="1"/>
  <c r="G41" i="1"/>
  <c r="D41" i="1"/>
  <c r="D23" i="1" l="1"/>
  <c r="D21" i="1"/>
  <c r="D20" i="1"/>
  <c r="H41" i="1"/>
  <c r="G29" i="1"/>
  <c r="H29" i="1"/>
  <c r="G30" i="1"/>
  <c r="H30" i="1"/>
  <c r="G31" i="1"/>
  <c r="H31" i="1" s="1"/>
  <c r="G32" i="1"/>
  <c r="H32" i="1"/>
  <c r="G33" i="1"/>
  <c r="H33" i="1"/>
  <c r="G34" i="1"/>
  <c r="H34" i="1"/>
  <c r="G35" i="1"/>
  <c r="H35" i="1"/>
  <c r="G38" i="1"/>
  <c r="K38" i="1" s="1"/>
  <c r="G39" i="1"/>
  <c r="G40" i="1"/>
  <c r="H40" i="1" s="1"/>
  <c r="H39" i="1" l="1"/>
  <c r="H38" i="1"/>
  <c r="D39" i="1"/>
  <c r="J30" i="1" l="1"/>
  <c r="I34" i="1" l="1"/>
  <c r="I33" i="1"/>
  <c r="I35" i="1"/>
  <c r="D40" i="1" l="1"/>
  <c r="I29" i="1"/>
  <c r="I30" i="1" l="1"/>
  <c r="I31" i="1"/>
  <c r="I32" i="1"/>
  <c r="B8" i="1" l="1"/>
  <c r="H3" i="1" l="1"/>
  <c r="B10" i="1" l="1"/>
  <c r="B5" i="1" l="1"/>
  <c r="B11" i="1" l="1"/>
  <c r="B6" i="1"/>
  <c r="B14" i="1"/>
  <c r="B12" i="1" l="1"/>
  <c r="B13" i="1" s="1"/>
  <c r="B15" i="1" s="1"/>
  <c r="C15" i="1" s="1"/>
  <c r="C18" i="1" s="1"/>
  <c r="B18" i="1" l="1"/>
  <c r="B19" i="1" s="1"/>
  <c r="B23" i="1" l="1"/>
  <c r="B24" i="1"/>
  <c r="B21" i="1"/>
  <c r="B20" i="1"/>
  <c r="B26" i="1" l="1"/>
  <c r="B25" i="1"/>
</calcChain>
</file>

<file path=xl/sharedStrings.xml><?xml version="1.0" encoding="utf-8"?>
<sst xmlns="http://schemas.openxmlformats.org/spreadsheetml/2006/main" count="44" uniqueCount="37">
  <si>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</si>
  <si>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</si>
  <si>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</si>
  <si>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</si>
  <si>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</si>
  <si>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</si>
  <si>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</si>
  <si>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</si>
  <si>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</si>
  <si>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</si>
  <si>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</si>
  <si>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</si>
  <si>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</si>
  <si>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</si>
  <si>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</si>
  <si>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</si>
  <si>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</si>
  <si>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</si>
  <si>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</si>
  <si>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</si>
  <si>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</si>
  <si>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</si>
  <si>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</si>
  <si>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Measurement</t>
  </si>
  <si>
    <t>Area</t>
  </si>
  <si>
    <t>Carpet area</t>
  </si>
  <si>
    <t>Garden Area</t>
  </si>
  <si>
    <t>Built up area</t>
  </si>
  <si>
    <t>Garden Value</t>
  </si>
  <si>
    <t>DB</t>
  </si>
  <si>
    <t>Terrace</t>
  </si>
  <si>
    <t>Flat No. 8a</t>
  </si>
  <si>
    <t>Flat No. 8b</t>
  </si>
  <si>
    <t xml:space="preserve">Total Value </t>
  </si>
  <si>
    <t>RV</t>
  </si>
  <si>
    <t>DV</t>
  </si>
  <si>
    <t>Total 2 Flat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</si>
</sst>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2"/>
      <name val="Calibri"/>
      <family val="2"/>
      <scheme val="minor"/>
    </font>
    <font>
      <sz val="12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2" fillId="0" borderId="1" xfId="0" applyFont="1" applyBorder="1"/>
    <xf numFmtId="0" fontId="0" fillId="0" borderId="7" xfId="0" applyBorder="1"/>
    <xf numFmtId="43" fontId="0" fillId="0" borderId="7" xfId="0" applyNumberFormat="1" applyBorder="1"/>
    <xf numFmtId="0" fontId="7" fillId="0" borderId="3" xfId="0" applyFont="1" applyBorder="1"/>
    <xf numFmtId="43" fontId="0" fillId="0" borderId="6" xfId="0" applyNumberFormat="1" applyBorder="1"/>
    <xf numFmtId="43" fontId="6" fillId="0" borderId="6" xfId="0" applyNumberFormat="1" applyFont="1" applyBorder="1"/>
    <xf numFmtId="43" fontId="2" fillId="0" borderId="0" xfId="1" applyFont="1" applyFill="1" applyBorder="1"/>
    <xf numFmtId="164" fontId="2" fillId="0" borderId="0" xfId="0" applyNumberFormat="1" applyFont="1"/>
    <xf numFmtId="10" fontId="2" fillId="0" borderId="0" xfId="0" applyNumberFormat="1" applyFont="1"/>
    <xf numFmtId="0" fontId="0" fillId="0" borderId="0" xfId="0" applyAlignment="1">
      <alignment wrapText="1"/>
    </xf>
    <xf numFmtId="43" fontId="0" fillId="0" borderId="8" xfId="0" applyNumberFormat="1" applyBorder="1"/>
    <xf numFmtId="43" fontId="5" fillId="0" borderId="8" xfId="0" applyNumberFormat="1" applyFont="1" applyBorder="1"/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43" fontId="15" fillId="0" borderId="1" xfId="1" applyFont="1" applyFill="1" applyBorder="1"/>
    <xf numFmtId="43" fontId="16" fillId="0" borderId="1" xfId="0" applyNumberFormat="1" applyFont="1" applyBorder="1"/>
    <xf numFmtId="43" fontId="17" fillId="0" borderId="1" xfId="0" applyNumberFormat="1" applyFont="1" applyBorder="1"/>
    <xf numFmtId="0" fontId="15" fillId="0" borderId="1" xfId="0" applyFont="1" applyBorder="1"/>
    <xf numFmtId="0" fontId="16" fillId="0" borderId="1" xfId="1" applyNumberFormat="1" applyFont="1" applyBorder="1"/>
    <xf numFmtId="0" fontId="17" fillId="0" borderId="1" xfId="1" applyNumberFormat="1" applyFont="1" applyFill="1" applyBorder="1"/>
    <xf numFmtId="0" fontId="17" fillId="0" borderId="1" xfId="1" applyNumberFormat="1" applyFont="1" applyBorder="1"/>
    <xf numFmtId="10" fontId="15" fillId="0" borderId="1" xfId="0" applyNumberFormat="1" applyFont="1" applyBorder="1"/>
    <xf numFmtId="10" fontId="16" fillId="0" borderId="1" xfId="1" applyNumberFormat="1" applyFont="1" applyBorder="1"/>
    <xf numFmtId="10" fontId="17" fillId="0" borderId="1" xfId="1" applyNumberFormat="1" applyFont="1" applyBorder="1"/>
    <xf numFmtId="43" fontId="16" fillId="0" borderId="1" xfId="1" applyFont="1" applyBorder="1"/>
    <xf numFmtId="43" fontId="17" fillId="0" borderId="1" xfId="1" applyFont="1" applyBorder="1"/>
    <xf numFmtId="0" fontId="16" fillId="0" borderId="1" xfId="0" applyFont="1" applyBorder="1"/>
    <xf numFmtId="0" fontId="17" fillId="0" borderId="1" xfId="0" applyFont="1" applyBorder="1"/>
    <xf numFmtId="0" fontId="13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43" fontId="13" fillId="0" borderId="1" xfId="0" applyNumberFormat="1" applyFont="1" applyBorder="1"/>
    <xf numFmtId="43" fontId="18" fillId="0" borderId="1" xfId="0" applyNumberFormat="1" applyFont="1" applyBorder="1"/>
    <xf numFmtId="43" fontId="19" fillId="0" borderId="1" xfId="0" applyNumberFormat="1" applyFont="1" applyBorder="1"/>
    <xf numFmtId="43" fontId="15" fillId="0" borderId="1" xfId="0" applyNumberFormat="1" applyFont="1" applyBorder="1"/>
    <xf numFmtId="43" fontId="14" fillId="0" borderId="1" xfId="0" applyNumberFormat="1" applyFont="1" applyBorder="1"/>
    <xf numFmtId="0" fontId="20" fillId="0" borderId="1" xfId="0" applyFont="1" applyBorder="1"/>
    <xf numFmtId="43" fontId="18" fillId="2" borderId="1" xfId="0" applyNumberFormat="1" applyFont="1" applyFill="1" applyBorder="1"/>
    <xf numFmtId="0" fontId="18" fillId="2" borderId="1" xfId="0" applyFont="1" applyFill="1" applyBorder="1"/>
    <xf numFmtId="43" fontId="13" fillId="2" borderId="1" xfId="0" applyNumberFormat="1" applyFont="1" applyFill="1" applyBorder="1"/>
    <xf numFmtId="43" fontId="7" fillId="0" borderId="1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10</xdr:col>
      <xdr:colOff>422100</xdr:colOff>
      <xdr:row>21</xdr:row>
      <xdr:rowOff>49500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6480000" cy="405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22</xdr:col>
      <xdr:colOff>304800</xdr:colOff>
      <xdr:row>68</xdr:row>
      <xdr:rowOff>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81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22</xdr:col>
      <xdr:colOff>304800</xdr:colOff>
      <xdr:row>116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525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22</xdr:col>
      <xdr:colOff>304800</xdr:colOff>
      <xdr:row>163</xdr:row>
      <xdr:rowOff>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4790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22</xdr:col>
      <xdr:colOff>304800</xdr:colOff>
      <xdr:row>211</xdr:row>
      <xdr:rowOff>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230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22</xdr:col>
      <xdr:colOff>304800</xdr:colOff>
      <xdr:row>258</xdr:row>
      <xdr:rowOff>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576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22</xdr:col>
      <xdr:colOff>304800</xdr:colOff>
      <xdr:row>304</xdr:row>
      <xdr:rowOff>0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339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22</xdr:col>
      <xdr:colOff>304800</xdr:colOff>
      <xdr:row>353</xdr:row>
      <xdr:rowOff>0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19707</xdr:colOff>
      <xdr:row>355</xdr:row>
      <xdr:rowOff>0</xdr:rowOff>
    </xdr:from>
    <xdr:to>
      <xdr:col>22</xdr:col>
      <xdr:colOff>324507</xdr:colOff>
      <xdr:row>400</xdr:row>
      <xdr:rowOff>0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07" y="67627500"/>
          <a:ext cx="13744903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403</xdr:row>
      <xdr:rowOff>0</xdr:rowOff>
    </xdr:from>
    <xdr:to>
      <xdr:col>22</xdr:col>
      <xdr:colOff>304800</xdr:colOff>
      <xdr:row>448</xdr:row>
      <xdr:rowOff>0</xdr:rowOff>
    </xdr:to>
    <xdr:pic>
      <xdr:nvPicPr>
        <xdr:cNvPr id="1034" name="Picture 10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771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"/>
  <sheetViews>
    <sheetView tabSelected="1" topLeftCell="A2" zoomScaleNormal="100" workbookViewId="0">
      <selection activeCell="M15" sqref="M15"/>
    </sheetView>
  </sheetViews>
  <sheetFormatPr defaultRowHeight="15" x14ac:dyDescent="0.25"/>
  <cols>
    <col min="1" max="1" width="21.7109375" bestFit="1" customWidth="1"/>
    <col min="2" max="2" width="18.140625" style="14" bestFit="1" customWidth="1"/>
    <col min="3" max="3" width="15.5703125" style="14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1" max="11" width="10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32"/>
      <c r="C1" s="19"/>
      <c r="F1" s="1"/>
      <c r="G1" s="2"/>
      <c r="H1" s="2"/>
      <c r="I1" s="3"/>
      <c r="L1" s="1"/>
      <c r="M1" s="2"/>
      <c r="N1" s="2"/>
      <c r="O1" s="3"/>
    </row>
    <row r="2" spans="1:15" ht="16.5" x14ac:dyDescent="0.3">
      <c r="A2" s="27"/>
      <c r="B2" s="41" t="s">
        <v>31</v>
      </c>
      <c r="C2" s="41" t="s">
        <v>28</v>
      </c>
      <c r="D2" s="42" t="s">
        <v>32</v>
      </c>
      <c r="E2" s="65" t="s">
        <v>28</v>
      </c>
      <c r="F2" t="s">
        <v>13</v>
      </c>
      <c r="I2" s="5"/>
      <c r="L2" s="4"/>
      <c r="O2" s="5"/>
    </row>
    <row r="3" spans="1:15" ht="16.5" x14ac:dyDescent="0.3">
      <c r="A3" s="27" t="s">
        <v>0</v>
      </c>
      <c r="B3" s="43">
        <v>35300</v>
      </c>
      <c r="C3" s="43"/>
      <c r="D3" s="44">
        <v>35300</v>
      </c>
      <c r="E3" s="45"/>
      <c r="F3">
        <v>2010</v>
      </c>
      <c r="G3" s="6">
        <v>2023</v>
      </c>
      <c r="H3" s="7">
        <f>G3-F3</f>
        <v>13</v>
      </c>
      <c r="I3" s="5"/>
      <c r="J3">
        <v>30250</v>
      </c>
      <c r="L3" s="4"/>
      <c r="M3" s="6"/>
      <c r="N3" s="7"/>
      <c r="O3" s="5"/>
    </row>
    <row r="4" spans="1:15" ht="33" x14ac:dyDescent="0.3">
      <c r="A4" s="28" t="s">
        <v>1</v>
      </c>
      <c r="B4" s="43">
        <v>3000</v>
      </c>
      <c r="C4" s="43"/>
      <c r="D4" s="44">
        <v>3000</v>
      </c>
      <c r="E4" s="45"/>
      <c r="F4" s="38" t="s">
        <v>25</v>
      </c>
      <c r="G4" s="20" t="s">
        <v>26</v>
      </c>
      <c r="H4" s="35" t="s">
        <v>27</v>
      </c>
      <c r="I4" s="5"/>
      <c r="J4">
        <f>J3/100*110</f>
        <v>33275</v>
      </c>
      <c r="L4" s="8"/>
      <c r="M4" s="6"/>
      <c r="N4" s="7"/>
      <c r="O4" s="5"/>
    </row>
    <row r="5" spans="1:15" ht="16.5" x14ac:dyDescent="0.3">
      <c r="A5" s="27" t="s">
        <v>2</v>
      </c>
      <c r="B5" s="43">
        <f>B3-B4</f>
        <v>32300</v>
      </c>
      <c r="C5" s="43"/>
      <c r="D5" s="44">
        <f>D3-D4</f>
        <v>32300</v>
      </c>
      <c r="E5" s="45"/>
      <c r="F5" s="10">
        <v>1662</v>
      </c>
      <c r="G5" s="36">
        <v>340</v>
      </c>
      <c r="H5" s="25">
        <f>185.35*10.764</f>
        <v>1995.1073999999999</v>
      </c>
      <c r="I5" s="33"/>
      <c r="J5">
        <f>J4/10.764</f>
        <v>3091.32292827945</v>
      </c>
      <c r="L5" s="4"/>
      <c r="M5" s="6"/>
      <c r="N5" s="7"/>
      <c r="O5" s="5"/>
    </row>
    <row r="6" spans="1:15" ht="16.5" x14ac:dyDescent="0.3">
      <c r="A6" s="27" t="s">
        <v>3</v>
      </c>
      <c r="B6" s="43">
        <f>B4</f>
        <v>3000</v>
      </c>
      <c r="C6" s="43"/>
      <c r="D6" s="44">
        <f>D4</f>
        <v>3000</v>
      </c>
      <c r="E6" s="45"/>
      <c r="F6" s="39">
        <f>F5*1.2</f>
        <v>1994.3999999999999</v>
      </c>
      <c r="G6" s="21">
        <f>G5*40%</f>
        <v>136</v>
      </c>
      <c r="H6" s="23">
        <v>1995.11</v>
      </c>
      <c r="I6" s="34"/>
      <c r="J6" s="15"/>
      <c r="L6" s="4"/>
      <c r="M6" s="6"/>
      <c r="N6" s="7"/>
      <c r="O6" s="5"/>
    </row>
    <row r="7" spans="1:15" ht="16.5" x14ac:dyDescent="0.3">
      <c r="A7" s="27" t="s">
        <v>4</v>
      </c>
      <c r="B7" s="46">
        <v>13</v>
      </c>
      <c r="C7" s="46"/>
      <c r="D7" s="47">
        <v>13</v>
      </c>
      <c r="E7" s="48"/>
      <c r="F7" s="39">
        <f>F6*1.3+136</f>
        <v>2728.72</v>
      </c>
      <c r="G7" s="21"/>
      <c r="H7" s="21">
        <f>H6+H5</f>
        <v>3990.2173999999995</v>
      </c>
      <c r="I7" s="15"/>
      <c r="J7" s="15"/>
      <c r="L7" s="4"/>
      <c r="M7" s="9"/>
      <c r="N7" s="10"/>
      <c r="O7" s="5"/>
    </row>
    <row r="8" spans="1:15" ht="16.5" x14ac:dyDescent="0.3">
      <c r="A8" s="27" t="s">
        <v>5</v>
      </c>
      <c r="B8" s="46">
        <f>B9-B7</f>
        <v>47</v>
      </c>
      <c r="C8" s="46"/>
      <c r="D8" s="47">
        <f>D9-D7</f>
        <v>47</v>
      </c>
      <c r="E8" s="48"/>
      <c r="F8" s="39">
        <v>2729</v>
      </c>
      <c r="G8" s="22"/>
      <c r="H8" s="21"/>
      <c r="I8" s="15"/>
      <c r="J8" s="15"/>
      <c r="M8" s="9"/>
      <c r="N8" s="10"/>
      <c r="O8" s="5"/>
    </row>
    <row r="9" spans="1:15" ht="16.5" x14ac:dyDescent="0.3">
      <c r="A9" s="27" t="s">
        <v>6</v>
      </c>
      <c r="B9" s="46">
        <v>60</v>
      </c>
      <c r="C9" s="46"/>
      <c r="D9" s="47">
        <v>60</v>
      </c>
      <c r="E9" s="49"/>
      <c r="F9" s="40"/>
      <c r="H9" s="21"/>
      <c r="I9" s="15"/>
      <c r="J9" s="15"/>
      <c r="K9" s="13"/>
      <c r="L9" s="13"/>
      <c r="M9" s="12"/>
      <c r="N9" s="10"/>
      <c r="O9" s="5"/>
    </row>
    <row r="10" spans="1:15" ht="33" x14ac:dyDescent="0.3">
      <c r="A10" s="28" t="s">
        <v>7</v>
      </c>
      <c r="B10" s="46">
        <f>90*B7/B9</f>
        <v>19.5</v>
      </c>
      <c r="C10" s="46"/>
      <c r="D10" s="47">
        <f>90*D7/D9</f>
        <v>19.5</v>
      </c>
      <c r="E10" s="49"/>
      <c r="F10" s="39"/>
      <c r="G10" s="20"/>
      <c r="H10" s="21"/>
      <c r="I10" s="15"/>
      <c r="J10" s="15"/>
      <c r="K10" s="13"/>
      <c r="L10" s="13"/>
      <c r="M10" s="12"/>
      <c r="N10" s="10"/>
      <c r="O10" s="5"/>
    </row>
    <row r="11" spans="1:15" ht="16.5" x14ac:dyDescent="0.3">
      <c r="A11" s="27"/>
      <c r="B11" s="50">
        <f>B10%</f>
        <v>0.19500000000000001</v>
      </c>
      <c r="C11" s="50"/>
      <c r="D11" s="51">
        <f>D10%</f>
        <v>0.19500000000000001</v>
      </c>
      <c r="E11" s="52"/>
      <c r="F11" s="11"/>
      <c r="G11" s="21"/>
      <c r="H11" s="22"/>
      <c r="I11" s="15"/>
      <c r="J11" s="15"/>
      <c r="K11" s="13"/>
      <c r="L11" s="13"/>
      <c r="M11" s="12"/>
      <c r="N11" s="37"/>
      <c r="O11" s="5"/>
    </row>
    <row r="12" spans="1:15" ht="16.5" x14ac:dyDescent="0.3">
      <c r="A12" s="27" t="s">
        <v>8</v>
      </c>
      <c r="B12" s="43">
        <f>B6*B11</f>
        <v>585</v>
      </c>
      <c r="C12" s="43"/>
      <c r="D12" s="53">
        <f>D6*D11</f>
        <v>585</v>
      </c>
      <c r="E12" s="54"/>
      <c r="F12" s="11"/>
      <c r="G12" s="21"/>
      <c r="H12" s="22"/>
      <c r="I12" s="15"/>
      <c r="J12" s="15"/>
      <c r="K12" s="13"/>
      <c r="L12" s="13"/>
      <c r="M12" s="12"/>
      <c r="N12" s="7"/>
      <c r="O12" s="5"/>
    </row>
    <row r="13" spans="1:15" ht="16.5" x14ac:dyDescent="0.3">
      <c r="A13" s="27" t="s">
        <v>9</v>
      </c>
      <c r="B13" s="43">
        <f>B6-B12</f>
        <v>2415</v>
      </c>
      <c r="C13" s="43"/>
      <c r="D13" s="53">
        <f>D6-D12</f>
        <v>2415</v>
      </c>
      <c r="E13" s="54"/>
      <c r="F13" s="11"/>
      <c r="G13" s="22"/>
      <c r="H13" s="22"/>
      <c r="I13" s="15"/>
      <c r="J13" s="15"/>
      <c r="K13" s="13"/>
      <c r="L13" s="13"/>
      <c r="M13" s="12"/>
      <c r="N13" s="7"/>
      <c r="O13" s="5"/>
    </row>
    <row r="14" spans="1:15" ht="16.5" x14ac:dyDescent="0.3">
      <c r="A14" s="27" t="s">
        <v>2</v>
      </c>
      <c r="B14" s="43">
        <f>B5</f>
        <v>32300</v>
      </c>
      <c r="C14" s="43"/>
      <c r="D14" s="44">
        <f>D5</f>
        <v>32300</v>
      </c>
      <c r="E14" s="45"/>
      <c r="F14" s="13" t="s">
        <v>23</v>
      </c>
      <c r="H14" s="22"/>
      <c r="I14" s="15"/>
      <c r="J14" s="15"/>
      <c r="K14" s="13"/>
      <c r="L14" s="13"/>
      <c r="M14" s="12"/>
      <c r="N14" s="7"/>
      <c r="O14" s="5"/>
    </row>
    <row r="15" spans="1:15" ht="16.5" x14ac:dyDescent="0.3">
      <c r="A15" s="27" t="s">
        <v>10</v>
      </c>
      <c r="B15" s="43">
        <f>B14+B13</f>
        <v>34715</v>
      </c>
      <c r="C15" s="43">
        <f>B15*40%</f>
        <v>13886</v>
      </c>
      <c r="D15" s="44">
        <f>D14+D13</f>
        <v>34715</v>
      </c>
      <c r="E15" s="45">
        <f>D15*40%</f>
        <v>13886</v>
      </c>
      <c r="F15" s="13" t="s">
        <v>15</v>
      </c>
      <c r="G15" s="24" t="s">
        <v>29</v>
      </c>
      <c r="H15" s="22" t="s">
        <v>30</v>
      </c>
      <c r="I15" s="13" t="s">
        <v>30</v>
      </c>
      <c r="J15" s="13"/>
      <c r="K15" s="13"/>
      <c r="L15" s="13"/>
      <c r="M15" s="12"/>
      <c r="N15" s="7"/>
      <c r="O15" s="5"/>
    </row>
    <row r="16" spans="1:15" ht="16.5" x14ac:dyDescent="0.3">
      <c r="A16" s="27"/>
      <c r="B16" s="46"/>
      <c r="C16" s="46"/>
      <c r="D16" s="55"/>
      <c r="E16" s="56"/>
      <c r="F16" s="22">
        <v>1672</v>
      </c>
      <c r="G16" s="25">
        <f>3.58*10.764</f>
        <v>38.535119999999999</v>
      </c>
      <c r="H16" s="21">
        <f>7.43*10.734+3.08*10.764</f>
        <v>112.90674</v>
      </c>
      <c r="I16" s="33">
        <f>22.32*10.764</f>
        <v>240.25247999999999</v>
      </c>
      <c r="J16" s="11"/>
      <c r="M16" s="9"/>
      <c r="N16" s="21"/>
      <c r="O16" s="5"/>
    </row>
    <row r="17" spans="1:15" ht="16.5" x14ac:dyDescent="0.3">
      <c r="A17" s="27" t="s">
        <v>24</v>
      </c>
      <c r="B17" s="57">
        <v>1662</v>
      </c>
      <c r="C17" s="57">
        <v>340</v>
      </c>
      <c r="D17" s="58">
        <v>1662</v>
      </c>
      <c r="E17" s="59">
        <v>340</v>
      </c>
      <c r="F17" s="22"/>
      <c r="G17" s="25"/>
      <c r="H17" s="21"/>
      <c r="I17" s="33"/>
      <c r="O17" s="5"/>
    </row>
    <row r="18" spans="1:15" ht="16.5" x14ac:dyDescent="0.3">
      <c r="A18" s="27" t="s">
        <v>11</v>
      </c>
      <c r="B18" s="60">
        <f>B15*B17</f>
        <v>57696330</v>
      </c>
      <c r="C18" s="60">
        <f>C15*C17</f>
        <v>4721240</v>
      </c>
      <c r="D18" s="61">
        <f>D15*D17</f>
        <v>57696330</v>
      </c>
      <c r="E18" s="62">
        <f>E15*E17</f>
        <v>4721240</v>
      </c>
      <c r="F18" s="22"/>
      <c r="G18" s="22"/>
      <c r="H18" s="21"/>
      <c r="I18" s="33"/>
      <c r="N18" s="21"/>
      <c r="O18" s="33"/>
    </row>
    <row r="19" spans="1:15" ht="16.5" x14ac:dyDescent="0.3">
      <c r="A19" s="27" t="s">
        <v>33</v>
      </c>
      <c r="B19" s="60">
        <f>B18+C18</f>
        <v>62417570</v>
      </c>
      <c r="C19" s="60"/>
      <c r="D19" s="60">
        <f>D18+E18</f>
        <v>62417570</v>
      </c>
      <c r="E19" s="16"/>
      <c r="F19" s="22"/>
      <c r="G19" s="22"/>
      <c r="H19" s="21"/>
      <c r="I19" s="33"/>
      <c r="N19" s="21"/>
      <c r="O19" s="11"/>
    </row>
    <row r="20" spans="1:15" ht="16.5" x14ac:dyDescent="0.3">
      <c r="A20" s="27" t="s">
        <v>34</v>
      </c>
      <c r="B20" s="60">
        <f>B19*0.9</f>
        <v>56175813</v>
      </c>
      <c r="C20" s="60"/>
      <c r="D20" s="60">
        <f>D19*0.9</f>
        <v>56175813</v>
      </c>
      <c r="E20" s="62"/>
      <c r="F20" s="22"/>
      <c r="G20" s="22"/>
      <c r="H20" s="21"/>
      <c r="I20" s="33"/>
      <c r="N20" s="21"/>
      <c r="O20" s="11"/>
    </row>
    <row r="21" spans="1:15" ht="16.5" x14ac:dyDescent="0.3">
      <c r="A21" s="27" t="s">
        <v>35</v>
      </c>
      <c r="B21" s="60">
        <f>B19*0.8</f>
        <v>49934056</v>
      </c>
      <c r="C21" s="60"/>
      <c r="D21" s="60">
        <f>D19*0.8</f>
        <v>49934056</v>
      </c>
      <c r="E21" s="62"/>
      <c r="F21" s="22">
        <f>1662+1662</f>
        <v>3324</v>
      </c>
      <c r="G21" s="22"/>
      <c r="H21" s="21"/>
      <c r="I21" s="33"/>
      <c r="N21" s="21"/>
      <c r="O21" s="11"/>
    </row>
    <row r="22" spans="1:15" ht="16.5" x14ac:dyDescent="0.3">
      <c r="A22" s="27" t="s">
        <v>12</v>
      </c>
      <c r="B22" s="63">
        <f>1995*B4</f>
        <v>5985000</v>
      </c>
      <c r="C22" s="63"/>
      <c r="D22" s="44">
        <f>1995*D4</f>
        <v>5985000</v>
      </c>
      <c r="E22" s="45"/>
      <c r="F22" s="11">
        <f>F21*1.2</f>
        <v>3988.7999999999997</v>
      </c>
      <c r="G22" s="11"/>
      <c r="I22" s="5"/>
    </row>
    <row r="23" spans="1:15" ht="16.5" x14ac:dyDescent="0.3">
      <c r="A23" s="29" t="s">
        <v>16</v>
      </c>
      <c r="B23" s="64">
        <f>B19*0.025/12</f>
        <v>130036.60416666667</v>
      </c>
      <c r="C23" s="63"/>
      <c r="D23" s="64">
        <f>D19*0.025/12</f>
        <v>130036.60416666667</v>
      </c>
      <c r="E23" s="45"/>
      <c r="N23" s="11"/>
    </row>
    <row r="24" spans="1:15" ht="15.75" x14ac:dyDescent="0.25">
      <c r="A24" s="67" t="s">
        <v>36</v>
      </c>
      <c r="B24" s="66">
        <f>B19+D19</f>
        <v>124835140</v>
      </c>
      <c r="C24" s="69"/>
      <c r="D24" s="16"/>
      <c r="E24" s="16"/>
      <c r="I24">
        <v>116900000</v>
      </c>
      <c r="J24">
        <v>138500000</v>
      </c>
      <c r="K24">
        <f>J24/I24</f>
        <v>1.1847733105218134</v>
      </c>
    </row>
    <row r="25" spans="1:15" ht="15.75" x14ac:dyDescent="0.25">
      <c r="A25" s="67" t="s">
        <v>34</v>
      </c>
      <c r="B25" s="68">
        <f>B24*0.9</f>
        <v>112351626</v>
      </c>
      <c r="C25" s="69"/>
      <c r="D25" s="69"/>
      <c r="E25" s="16"/>
      <c r="I25">
        <v>124500000</v>
      </c>
      <c r="J25" s="11"/>
    </row>
    <row r="26" spans="1:15" ht="15.75" x14ac:dyDescent="0.25">
      <c r="A26" s="67" t="s">
        <v>35</v>
      </c>
      <c r="B26" s="68">
        <f>B24*0.8</f>
        <v>99868112</v>
      </c>
      <c r="C26" s="17"/>
      <c r="D26" s="16"/>
      <c r="E26" s="16"/>
      <c r="I26">
        <f>J24/I25</f>
        <v>1.1124497991967872</v>
      </c>
      <c r="J26" s="11"/>
    </row>
    <row r="27" spans="1:15" x14ac:dyDescent="0.25">
      <c r="D27" t="s">
        <v>14</v>
      </c>
    </row>
    <row r="28" spans="1:15" x14ac:dyDescent="0.25">
      <c r="B28" s="17" t="s">
        <v>20</v>
      </c>
      <c r="C28" s="17" t="s">
        <v>15</v>
      </c>
      <c r="D28" s="16" t="s">
        <v>21</v>
      </c>
      <c r="E28" s="16"/>
      <c r="F28" s="16" t="s">
        <v>11</v>
      </c>
      <c r="G28" s="16" t="s">
        <v>17</v>
      </c>
      <c r="H28" s="16" t="s">
        <v>18</v>
      </c>
      <c r="I28" s="16" t="s">
        <v>19</v>
      </c>
      <c r="J28" s="16"/>
    </row>
    <row r="29" spans="1:15" ht="17.25" x14ac:dyDescent="0.3">
      <c r="B29" s="17"/>
      <c r="C29" s="17"/>
      <c r="D29" s="16">
        <v>2650</v>
      </c>
      <c r="E29" s="16"/>
      <c r="F29" s="16">
        <v>35500000</v>
      </c>
      <c r="G29" s="18" t="e">
        <f t="shared" ref="G29:G36" si="0">F29/C29</f>
        <v>#DIV/0!</v>
      </c>
      <c r="H29" s="18">
        <f>F29/D29</f>
        <v>13396.226415094339</v>
      </c>
      <c r="I29" s="18" t="e">
        <f t="shared" ref="I29:I36" si="1">F29/B29</f>
        <v>#DIV/0!</v>
      </c>
      <c r="J29" s="16" t="e">
        <f>D29/C29</f>
        <v>#DIV/0!</v>
      </c>
      <c r="K29" s="26"/>
    </row>
    <row r="30" spans="1:15" ht="17.25" x14ac:dyDescent="0.3">
      <c r="B30" s="17">
        <v>2650</v>
      </c>
      <c r="C30" s="17"/>
      <c r="D30" s="16"/>
      <c r="E30" s="16"/>
      <c r="F30" s="16">
        <v>34900000</v>
      </c>
      <c r="G30" s="18" t="e">
        <f t="shared" si="0"/>
        <v>#DIV/0!</v>
      </c>
      <c r="H30" s="18" t="e">
        <f>F30/D30</f>
        <v>#DIV/0!</v>
      </c>
      <c r="I30" s="18">
        <f t="shared" si="1"/>
        <v>13169.811320754718</v>
      </c>
      <c r="J30" s="16" t="e">
        <f>D30/C30</f>
        <v>#DIV/0!</v>
      </c>
      <c r="K30" s="26"/>
    </row>
    <row r="31" spans="1:15" x14ac:dyDescent="0.25">
      <c r="B31" s="17"/>
      <c r="C31" s="17">
        <v>1355</v>
      </c>
      <c r="D31" s="16">
        <v>1850</v>
      </c>
      <c r="E31" s="16"/>
      <c r="F31" s="16">
        <v>46500000</v>
      </c>
      <c r="G31" s="18">
        <f t="shared" si="0"/>
        <v>34317.343173431735</v>
      </c>
      <c r="H31" s="18">
        <f>G31/1.1</f>
        <v>31197.584703119755</v>
      </c>
      <c r="I31" s="18" t="e">
        <f t="shared" si="1"/>
        <v>#DIV/0!</v>
      </c>
      <c r="J31" s="16">
        <f>D31/C31</f>
        <v>1.3653136531365313</v>
      </c>
    </row>
    <row r="32" spans="1:15" x14ac:dyDescent="0.25">
      <c r="B32" s="17"/>
      <c r="C32" s="17">
        <v>1350</v>
      </c>
      <c r="D32" s="16"/>
      <c r="E32" s="16"/>
      <c r="F32" s="18">
        <v>54000000</v>
      </c>
      <c r="G32" s="18">
        <f t="shared" si="0"/>
        <v>40000</v>
      </c>
      <c r="H32" s="18" t="e">
        <f t="shared" ref="H32:H36" si="2">F32/D32</f>
        <v>#DIV/0!</v>
      </c>
      <c r="I32" s="18" t="e">
        <f t="shared" si="1"/>
        <v>#DIV/0!</v>
      </c>
      <c r="J32" s="16">
        <f>B32/C32</f>
        <v>0</v>
      </c>
    </row>
    <row r="33" spans="1:12" x14ac:dyDescent="0.25">
      <c r="C33" s="14">
        <v>1355</v>
      </c>
      <c r="D33" s="30">
        <v>1730</v>
      </c>
      <c r="F33" s="31">
        <v>47500000</v>
      </c>
      <c r="G33" s="31">
        <f t="shared" si="0"/>
        <v>35055.350553505537</v>
      </c>
      <c r="H33" s="18">
        <f t="shared" si="2"/>
        <v>27456.647398843932</v>
      </c>
      <c r="I33" s="31" t="e">
        <f t="shared" si="1"/>
        <v>#DIV/0!</v>
      </c>
    </row>
    <row r="34" spans="1:12" x14ac:dyDescent="0.25">
      <c r="F34" s="31"/>
      <c r="G34" s="31" t="e">
        <f t="shared" si="0"/>
        <v>#DIV/0!</v>
      </c>
      <c r="H34" s="31" t="e">
        <f t="shared" si="2"/>
        <v>#DIV/0!</v>
      </c>
      <c r="I34" s="31" t="e">
        <f t="shared" si="1"/>
        <v>#DIV/0!</v>
      </c>
    </row>
    <row r="35" spans="1:12" x14ac:dyDescent="0.25">
      <c r="F35" s="30"/>
      <c r="G35" s="31" t="e">
        <f t="shared" si="0"/>
        <v>#DIV/0!</v>
      </c>
      <c r="H35" s="31" t="e">
        <f t="shared" si="2"/>
        <v>#DIV/0!</v>
      </c>
      <c r="I35" s="31" t="e">
        <f t="shared" si="1"/>
        <v>#DIV/0!</v>
      </c>
    </row>
    <row r="36" spans="1:12" x14ac:dyDescent="0.25">
      <c r="F36" s="31"/>
      <c r="G36" s="11" t="e">
        <f t="shared" si="0"/>
        <v>#DIV/0!</v>
      </c>
      <c r="H36" s="11" t="e">
        <f t="shared" si="2"/>
        <v>#DIV/0!</v>
      </c>
      <c r="I36" s="11" t="e">
        <f t="shared" si="1"/>
        <v>#DIV/0!</v>
      </c>
    </row>
    <row r="37" spans="1:12" x14ac:dyDescent="0.25">
      <c r="B37" s="14" t="s">
        <v>22</v>
      </c>
    </row>
    <row r="38" spans="1:12" x14ac:dyDescent="0.25">
      <c r="A38">
        <v>290</v>
      </c>
      <c r="B38" s="14">
        <v>1662</v>
      </c>
      <c r="C38" s="14">
        <v>61100000</v>
      </c>
      <c r="D38">
        <f t="shared" ref="D38:D44" si="3">C38/B38</f>
        <v>36762.936221419979</v>
      </c>
      <c r="E38">
        <v>3055000</v>
      </c>
      <c r="F38">
        <v>30000</v>
      </c>
      <c r="G38">
        <f>F38+E38+C38</f>
        <v>64185000</v>
      </c>
      <c r="H38">
        <f>G38/B38</f>
        <v>38619.133574007217</v>
      </c>
      <c r="I38" s="11">
        <f>290*40%</f>
        <v>116</v>
      </c>
      <c r="J38" s="11">
        <f>I38+B38</f>
        <v>1778</v>
      </c>
      <c r="K38" s="11">
        <f>G38/J38</f>
        <v>36099.550056242966</v>
      </c>
      <c r="L38">
        <v>2021</v>
      </c>
    </row>
    <row r="39" spans="1:12" x14ac:dyDescent="0.25">
      <c r="D39" t="e">
        <f t="shared" si="3"/>
        <v>#DIV/0!</v>
      </c>
      <c r="E39">
        <v>276500</v>
      </c>
      <c r="F39">
        <v>100</v>
      </c>
      <c r="G39">
        <f>F39+E39+C39</f>
        <v>276600</v>
      </c>
      <c r="H39" t="e">
        <f>G39/B39</f>
        <v>#DIV/0!</v>
      </c>
      <c r="I39" s="11"/>
    </row>
    <row r="40" spans="1:12" x14ac:dyDescent="0.25">
      <c r="D40" t="e">
        <f t="shared" si="3"/>
        <v>#DIV/0!</v>
      </c>
      <c r="E40">
        <v>210000</v>
      </c>
      <c r="F40">
        <v>100</v>
      </c>
      <c r="G40">
        <f>F40+E40+C40</f>
        <v>210100</v>
      </c>
      <c r="H40" t="e">
        <f>G40/B40</f>
        <v>#DIV/0!</v>
      </c>
    </row>
    <row r="41" spans="1:12" ht="15.75" x14ac:dyDescent="0.25">
      <c r="A41" s="12"/>
      <c r="D41" t="e">
        <f t="shared" si="3"/>
        <v>#DIV/0!</v>
      </c>
      <c r="E41">
        <v>347500</v>
      </c>
      <c r="F41">
        <v>100</v>
      </c>
      <c r="G41">
        <f>F41+E41+C41</f>
        <v>347600</v>
      </c>
      <c r="H41" t="e">
        <f>G41/B41</f>
        <v>#DIV/0!</v>
      </c>
    </row>
    <row r="42" spans="1:12" ht="15.75" x14ac:dyDescent="0.25">
      <c r="A42" s="12"/>
      <c r="D42" t="e">
        <f t="shared" si="3"/>
        <v>#DIV/0!</v>
      </c>
    </row>
    <row r="43" spans="1:12" ht="15.75" x14ac:dyDescent="0.25">
      <c r="A43" s="12"/>
      <c r="D43" t="e">
        <f t="shared" si="3"/>
        <v>#DIV/0!</v>
      </c>
      <c r="E43">
        <v>372000</v>
      </c>
      <c r="F43">
        <v>100</v>
      </c>
      <c r="G43">
        <f>F43+E43+C43</f>
        <v>372100</v>
      </c>
      <c r="H43" t="e">
        <f>G43/B43</f>
        <v>#DIV/0!</v>
      </c>
    </row>
    <row r="44" spans="1:12" ht="15.75" x14ac:dyDescent="0.25">
      <c r="A44" s="12"/>
      <c r="D44" t="e">
        <f t="shared" si="3"/>
        <v>#DIV/0!</v>
      </c>
      <c r="E44">
        <v>428400</v>
      </c>
      <c r="F44">
        <v>100</v>
      </c>
      <c r="G44">
        <f>F44+E44+C44</f>
        <v>428500</v>
      </c>
      <c r="H44" t="e">
        <f>G44/B44</f>
        <v>#DIV/0!</v>
      </c>
    </row>
    <row r="45" spans="1:12" ht="15.75" x14ac:dyDescent="0.25">
      <c r="A45" s="12"/>
    </row>
    <row r="46" spans="1:12" ht="15.75" x14ac:dyDescent="0.25">
      <c r="A46" s="12"/>
    </row>
    <row r="47" spans="1:12" ht="15.75" x14ac:dyDescent="0.25">
      <c r="A47" s="12"/>
    </row>
    <row r="67" spans="4:6" x14ac:dyDescent="0.25">
      <c r="D67" s="11"/>
      <c r="E67" s="11"/>
      <c r="F67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F355" zoomScale="145" zoomScaleNormal="145" workbookViewId="0">
      <selection activeCell="M10" sqref="M1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2023-02-17T09:45:32Z</dcterms:modified>
</cp:coreProperties>
</file>