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E58F7517-42CC-40DE-B911-85AAA6584E72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Flat" sheetId="1" r:id="rId1"/>
    <sheet name="Sheet2" sheetId="7" r:id="rId2"/>
    <sheet name="Sheet1" sheetId="6" r:id="rId3"/>
    <sheet name="Shop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2" i="1" l="1"/>
  <c r="E41" i="1"/>
  <c r="K8" i="1"/>
  <c r="K11" i="1"/>
  <c r="K12" i="1" s="1"/>
  <c r="J33" i="1"/>
  <c r="K18" i="1"/>
  <c r="K20" i="1" s="1"/>
  <c r="J18" i="1"/>
  <c r="J20" i="1" s="1"/>
  <c r="I18" i="1"/>
  <c r="I19" i="1" s="1"/>
  <c r="H18" i="1"/>
  <c r="H6" i="5"/>
  <c r="H8" i="5" s="1"/>
  <c r="I20" i="1" l="1"/>
  <c r="J19" i="1"/>
  <c r="K19" i="1"/>
  <c r="H22" i="1"/>
  <c r="H20" i="1"/>
  <c r="H7" i="5"/>
  <c r="H19" i="1"/>
  <c r="G16" i="5"/>
  <c r="G14" i="5"/>
  <c r="M30" i="5"/>
  <c r="K28" i="5"/>
  <c r="E39" i="5"/>
  <c r="G39" i="5" s="1"/>
  <c r="J27" i="5"/>
  <c r="I13" i="5"/>
  <c r="I14" i="5" s="1"/>
  <c r="I15" i="5" s="1"/>
  <c r="I12" i="5"/>
  <c r="L4" i="5"/>
  <c r="K40" i="5"/>
  <c r="G40" i="5"/>
  <c r="J39" i="5"/>
  <c r="J38" i="5"/>
  <c r="K38" i="5" s="1"/>
  <c r="G38" i="5"/>
  <c r="L33" i="5"/>
  <c r="K33" i="5"/>
  <c r="J33" i="5"/>
  <c r="M32" i="5"/>
  <c r="L32" i="5"/>
  <c r="K32" i="5"/>
  <c r="J32" i="5"/>
  <c r="M31" i="5"/>
  <c r="L31" i="5"/>
  <c r="K31" i="5"/>
  <c r="J31" i="5"/>
  <c r="L30" i="5"/>
  <c r="K30" i="5"/>
  <c r="J30" i="5"/>
  <c r="M29" i="5"/>
  <c r="L29" i="5"/>
  <c r="K29" i="5"/>
  <c r="J29" i="5"/>
  <c r="M28" i="5"/>
  <c r="L28" i="5"/>
  <c r="J28" i="5"/>
  <c r="M27" i="5"/>
  <c r="L27" i="5"/>
  <c r="K27" i="5"/>
  <c r="B19" i="5"/>
  <c r="B8" i="5"/>
  <c r="B9" i="5" s="1"/>
  <c r="B6" i="5"/>
  <c r="B4" i="5"/>
  <c r="B3" i="5"/>
  <c r="B12" i="5" s="1"/>
  <c r="J32" i="1"/>
  <c r="J30" i="1"/>
  <c r="B37" i="1"/>
  <c r="B36" i="1"/>
  <c r="G10" i="1"/>
  <c r="H9" i="1"/>
  <c r="H8" i="1"/>
  <c r="H7" i="1"/>
  <c r="I7" i="1" s="1"/>
  <c r="J4" i="1"/>
  <c r="D21" i="1"/>
  <c r="D11" i="1"/>
  <c r="D10" i="1"/>
  <c r="D8" i="1"/>
  <c r="D6" i="1"/>
  <c r="D5" i="1"/>
  <c r="D14" i="1" s="1"/>
  <c r="C21" i="1"/>
  <c r="C10" i="1"/>
  <c r="C11" i="1" s="1"/>
  <c r="C8" i="1"/>
  <c r="C6" i="1"/>
  <c r="C5" i="1"/>
  <c r="C14" i="1" s="1"/>
  <c r="B21" i="1"/>
  <c r="H10" i="1" l="1"/>
  <c r="B10" i="5"/>
  <c r="B11" i="5" s="1"/>
  <c r="K39" i="5"/>
  <c r="B13" i="5"/>
  <c r="B16" i="5" s="1"/>
  <c r="B20" i="5" s="1"/>
  <c r="L39" i="5"/>
  <c r="L38" i="5"/>
  <c r="C12" i="1"/>
  <c r="C13" i="1" s="1"/>
  <c r="C15" i="1" s="1"/>
  <c r="C18" i="1" s="1"/>
  <c r="C22" i="1" s="1"/>
  <c r="D12" i="1"/>
  <c r="D13" i="1" s="1"/>
  <c r="D15" i="1" s="1"/>
  <c r="D18" i="1" s="1"/>
  <c r="D22" i="1" s="1"/>
  <c r="J5" i="1"/>
  <c r="B8" i="1"/>
  <c r="J28" i="1" l="1"/>
  <c r="G28" i="1"/>
  <c r="H28" i="1" l="1"/>
  <c r="G29" i="1"/>
  <c r="H29" i="1"/>
  <c r="G30" i="1"/>
  <c r="H30" i="1"/>
  <c r="G31" i="1"/>
  <c r="H31" i="1"/>
  <c r="G32" i="1"/>
  <c r="H32" i="1"/>
  <c r="G33" i="1"/>
  <c r="H33" i="1"/>
  <c r="G34" i="1"/>
  <c r="H34" i="1"/>
  <c r="G36" i="1"/>
  <c r="G37" i="1"/>
  <c r="H37" i="1" s="1"/>
  <c r="H38" i="1"/>
  <c r="H36" i="1" l="1"/>
  <c r="I36" i="1"/>
  <c r="D37" i="1" l="1"/>
  <c r="J29" i="1" l="1"/>
  <c r="I33" i="1" l="1"/>
  <c r="I32" i="1"/>
  <c r="I34" i="1"/>
  <c r="D38" i="1" l="1"/>
  <c r="I28" i="1"/>
  <c r="I37" i="1" l="1"/>
  <c r="D36" i="1"/>
  <c r="I29" i="1"/>
  <c r="I30" i="1"/>
  <c r="I31" i="1"/>
  <c r="H3" i="1" l="1"/>
  <c r="B10" i="1" l="1"/>
  <c r="B5" i="1" l="1"/>
  <c r="B11" i="1" l="1"/>
  <c r="B6" i="1"/>
  <c r="B14" i="1"/>
  <c r="B12" i="1" l="1"/>
  <c r="B13" i="1" s="1"/>
  <c r="B15" i="1" s="1"/>
  <c r="B18" i="1" l="1"/>
  <c r="B22" i="1" l="1"/>
  <c r="E18" i="1"/>
</calcChain>
</file>

<file path=xl/sharedStrings.xml><?xml version="1.0" encoding="utf-8"?>
<sst xmlns="http://schemas.openxmlformats.org/spreadsheetml/2006/main" count="75" uniqueCount="41">
  <si>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</si>
  <si>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</si>
  <si>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</si>
  <si>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</si>
  <si>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</si>
  <si>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</si>
  <si>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</si>
  <si>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</si>
  <si>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</si>
  <si>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</si>
  <si>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</si>
  <si>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</si>
  <si>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RV</t>
  </si>
  <si>
    <t>DV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</si>
  <si>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</si>
  <si>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</si>
  <si>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</si>
  <si>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</si>
  <si>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</si>
  <si>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</si>
  <si>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</si>
  <si>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</si>
  <si>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</si>
  <si>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</si>
  <si>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</si>
  <si>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</si>
  <si>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</si>
  <si>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Measurement Carpet</t>
  </si>
  <si>
    <t>Agreement carpet area</t>
  </si>
  <si>
    <t>Flat No.</t>
  </si>
  <si>
    <t>Carpet area</t>
  </si>
  <si>
    <t>Built up area</t>
  </si>
  <si>
    <t>Moksh</t>
  </si>
  <si>
    <t>Flat No. 701</t>
  </si>
  <si>
    <t>Flat No. 702</t>
  </si>
  <si>
    <t>Flat No. 703</t>
  </si>
  <si>
    <t>Unit No. 202</t>
  </si>
  <si>
    <t>Rate on Carpet area</t>
  </si>
  <si>
    <t>Total Flat Value</t>
  </si>
  <si>
    <t>Shop Value</t>
  </si>
  <si>
    <t>Discuss with Umang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</si>
</sst>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5" fillId="0" borderId="0" xfId="0" applyNumberFormat="1" applyFont="1"/>
    <xf numFmtId="165" fontId="2" fillId="0" borderId="0" xfId="1" applyNumberFormat="1" applyFont="1" applyFill="1" applyBorder="1"/>
    <xf numFmtId="2" fontId="0" fillId="0" borderId="0" xfId="1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0" fontId="10" fillId="0" borderId="1" xfId="0" applyFont="1" applyBorder="1" applyAlignment="1">
      <alignment horizontal="center"/>
    </xf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1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1" applyNumberFormat="1" applyFont="1"/>
    <xf numFmtId="164" fontId="0" fillId="0" borderId="0" xfId="0" applyNumberFormat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/>
    <xf numFmtId="43" fontId="6" fillId="0" borderId="0" xfId="0" applyNumberFormat="1" applyFont="1"/>
    <xf numFmtId="43" fontId="13" fillId="2" borderId="1" xfId="0" applyNumberFormat="1" applyFont="1" applyFill="1" applyBorder="1" applyAlignment="1">
      <alignment horizontal="left"/>
    </xf>
    <xf numFmtId="43" fontId="9" fillId="2" borderId="1" xfId="0" applyNumberFormat="1" applyFont="1" applyFill="1" applyBorder="1" applyAlignment="1">
      <alignment horizontal="left"/>
    </xf>
    <xf numFmtId="43" fontId="14" fillId="2" borderId="1" xfId="0" applyNumberFormat="1" applyFont="1" applyFill="1" applyBorder="1" applyAlignment="1">
      <alignment horizontal="left"/>
    </xf>
    <xf numFmtId="43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43" fontId="12" fillId="0" borderId="1" xfId="0" applyNumberFormat="1" applyFont="1" applyBorder="1" applyAlignment="1">
      <alignment horizontal="left"/>
    </xf>
    <xf numFmtId="43" fontId="9" fillId="2" borderId="1" xfId="0" applyNumberFormat="1" applyFont="1" applyFill="1" applyBorder="1"/>
    <xf numFmtId="0" fontId="9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48</xdr:row>
      <xdr:rowOff>0</xdr:rowOff>
    </xdr:from>
    <xdr:to>
      <xdr:col>6</xdr:col>
      <xdr:colOff>467477</xdr:colOff>
      <xdr:row>86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82CDF-5681-F690-42B5-74737854D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10106025"/>
          <a:ext cx="5391902" cy="7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F92B77-4ECC-F6A4-113F-DA0E622F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335464</xdr:colOff>
      <xdr:row>91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E1FA6A-A1F5-1014-F611-00B76C76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965864" cy="823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23</xdr:col>
      <xdr:colOff>287747</xdr:colOff>
      <xdr:row>138</xdr:row>
      <xdr:rowOff>48855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440DAA-B844-ED9B-7BD3-97E0B310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14308547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230674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218DA-CCF1-0C68-8C36-F94F9CAC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61074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22</xdr:col>
      <xdr:colOff>411504</xdr:colOff>
      <xdr:row>93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E6E198-5C90-1EA5-1F93-38F1C8E8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3822704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50</xdr:row>
      <xdr:rowOff>0</xdr:rowOff>
    </xdr:from>
    <xdr:to>
      <xdr:col>18</xdr:col>
      <xdr:colOff>392043</xdr:colOff>
      <xdr:row>88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36E88-1EC5-D3AA-964E-B2279CABE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5" y="10553700"/>
          <a:ext cx="10879068" cy="7240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opLeftCell="A10" zoomScaleNormal="100" workbookViewId="0">
      <selection activeCell="H41" sqref="H41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1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7"/>
      <c r="C1" s="25"/>
      <c r="E1" t="s">
        <v>40</v>
      </c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3"/>
      <c r="B2" s="48"/>
      <c r="C2" s="48"/>
      <c r="D2" s="34"/>
      <c r="E2" s="19"/>
      <c r="F2" t="s">
        <v>15</v>
      </c>
      <c r="I2" s="6"/>
      <c r="L2" s="5"/>
      <c r="O2" s="6"/>
    </row>
    <row r="3" spans="1:15" ht="16.5" x14ac:dyDescent="0.3">
      <c r="A3" s="33" t="s">
        <v>0</v>
      </c>
      <c r="B3" s="49">
        <v>31300</v>
      </c>
      <c r="C3" s="49">
        <v>31300</v>
      </c>
      <c r="D3" s="35">
        <v>31300</v>
      </c>
      <c r="E3" s="15"/>
      <c r="F3" s="5">
        <v>1993</v>
      </c>
      <c r="G3" s="7">
        <v>2022</v>
      </c>
      <c r="H3" s="8">
        <f>G3-F3</f>
        <v>29</v>
      </c>
      <c r="I3" s="6"/>
      <c r="J3">
        <v>30250</v>
      </c>
      <c r="L3" s="5"/>
      <c r="M3" s="7"/>
      <c r="N3" s="8"/>
      <c r="O3" s="6"/>
    </row>
    <row r="4" spans="1:15" ht="33" x14ac:dyDescent="0.3">
      <c r="A4" s="36" t="s">
        <v>1</v>
      </c>
      <c r="B4" s="49">
        <v>3000</v>
      </c>
      <c r="C4" s="49">
        <v>3000</v>
      </c>
      <c r="D4" s="35">
        <v>3000</v>
      </c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3" t="s">
        <v>2</v>
      </c>
      <c r="B5" s="49">
        <f>B3-B4</f>
        <v>28300</v>
      </c>
      <c r="C5" s="49">
        <f>C3-C4</f>
        <v>28300</v>
      </c>
      <c r="D5" s="35">
        <f>D3-D4</f>
        <v>28300</v>
      </c>
      <c r="E5" s="15"/>
      <c r="F5" t="s">
        <v>28</v>
      </c>
      <c r="H5" s="30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3" t="s">
        <v>3</v>
      </c>
      <c r="B6" s="49">
        <f>B4</f>
        <v>3000</v>
      </c>
      <c r="C6" s="49">
        <f>C4</f>
        <v>3000</v>
      </c>
      <c r="D6" s="35">
        <f>D4</f>
        <v>3000</v>
      </c>
      <c r="E6" s="15"/>
      <c r="F6" s="15" t="s">
        <v>29</v>
      </c>
      <c r="G6" s="14" t="s">
        <v>30</v>
      </c>
      <c r="H6" s="30" t="s">
        <v>31</v>
      </c>
      <c r="I6" s="20"/>
      <c r="J6" s="21"/>
      <c r="L6" s="5"/>
      <c r="M6" s="7"/>
      <c r="N6" s="8"/>
      <c r="O6" s="6"/>
    </row>
    <row r="7" spans="1:15" ht="16.5" x14ac:dyDescent="0.3">
      <c r="A7" s="33" t="s">
        <v>4</v>
      </c>
      <c r="B7" s="37">
        <v>29</v>
      </c>
      <c r="C7" s="37">
        <v>29</v>
      </c>
      <c r="D7" s="38">
        <v>29</v>
      </c>
      <c r="E7" s="1"/>
      <c r="F7" s="15">
        <v>701</v>
      </c>
      <c r="G7" s="14">
        <v>640</v>
      </c>
      <c r="H7" s="14">
        <f>G7*1.2</f>
        <v>768</v>
      </c>
      <c r="I7" s="57">
        <f>H7*1.2</f>
        <v>921.59999999999991</v>
      </c>
      <c r="J7" s="57">
        <v>922</v>
      </c>
      <c r="K7">
        <v>640</v>
      </c>
      <c r="L7" s="5"/>
      <c r="M7" s="10"/>
      <c r="N7" s="11"/>
      <c r="O7" s="6"/>
    </row>
    <row r="8" spans="1:15" ht="16.5" x14ac:dyDescent="0.3">
      <c r="A8" s="33" t="s">
        <v>5</v>
      </c>
      <c r="B8" s="37">
        <f>B9-B7</f>
        <v>31</v>
      </c>
      <c r="C8" s="37">
        <f>C9-C7</f>
        <v>31</v>
      </c>
      <c r="D8" s="38">
        <f>D9-D7</f>
        <v>31</v>
      </c>
      <c r="E8" s="51"/>
      <c r="F8" s="15">
        <v>702</v>
      </c>
      <c r="G8" s="29">
        <v>320</v>
      </c>
      <c r="H8" s="14">
        <f>G8*1.2</f>
        <v>384</v>
      </c>
      <c r="I8" s="21"/>
      <c r="J8" s="21"/>
      <c r="K8">
        <f>K7*1.32</f>
        <v>844.80000000000007</v>
      </c>
      <c r="L8" s="5"/>
      <c r="M8" s="10"/>
      <c r="N8" s="11"/>
      <c r="O8" s="6"/>
    </row>
    <row r="9" spans="1:15" ht="16.5" x14ac:dyDescent="0.3">
      <c r="A9" s="33" t="s">
        <v>6</v>
      </c>
      <c r="B9" s="37">
        <v>60</v>
      </c>
      <c r="C9" s="37">
        <v>60</v>
      </c>
      <c r="D9" s="38">
        <v>60</v>
      </c>
      <c r="E9" s="1"/>
      <c r="F9" s="29">
        <v>703</v>
      </c>
      <c r="G9" s="52">
        <v>320</v>
      </c>
      <c r="H9" s="14">
        <f>G9*1.2</f>
        <v>384</v>
      </c>
      <c r="I9" s="21"/>
      <c r="J9" s="21"/>
      <c r="K9" s="18">
        <v>845</v>
      </c>
      <c r="L9" s="18"/>
      <c r="M9" s="16"/>
      <c r="N9" s="11"/>
      <c r="O9" s="6"/>
    </row>
    <row r="10" spans="1:15" ht="33" x14ac:dyDescent="0.3">
      <c r="A10" s="36" t="s">
        <v>7</v>
      </c>
      <c r="B10" s="37">
        <f>90*B7/B9</f>
        <v>43.5</v>
      </c>
      <c r="C10" s="37">
        <f>90*C7/C9</f>
        <v>43.5</v>
      </c>
      <c r="D10" s="38">
        <f>90*D7/D9</f>
        <v>43.5</v>
      </c>
      <c r="E10" s="1"/>
      <c r="F10" s="15"/>
      <c r="G10" s="28">
        <f>SUM(G7:G9)</f>
        <v>1280</v>
      </c>
      <c r="H10" s="29">
        <f>SUM(H7:H9)</f>
        <v>1536</v>
      </c>
      <c r="I10" s="21"/>
      <c r="J10" s="21"/>
      <c r="K10" s="18">
        <v>21500</v>
      </c>
      <c r="L10" s="18"/>
      <c r="M10" s="16"/>
      <c r="N10" s="11"/>
      <c r="O10" s="6"/>
    </row>
    <row r="11" spans="1:15" ht="16.5" x14ac:dyDescent="0.3">
      <c r="A11" s="33"/>
      <c r="B11" s="50">
        <f>B10%</f>
        <v>0.435</v>
      </c>
      <c r="C11" s="50">
        <f>C10%</f>
        <v>0.435</v>
      </c>
      <c r="D11" s="39">
        <f>D10%</f>
        <v>0.435</v>
      </c>
      <c r="E11" s="31"/>
      <c r="F11" s="15"/>
      <c r="G11" s="14"/>
      <c r="H11" s="29"/>
      <c r="I11" s="21"/>
      <c r="J11" s="21"/>
      <c r="K11" s="18">
        <f>K10*K9</f>
        <v>18167500</v>
      </c>
      <c r="L11" s="18"/>
      <c r="M11" s="16"/>
      <c r="N11" s="12"/>
      <c r="O11" s="6"/>
    </row>
    <row r="12" spans="1:15" ht="16.5" x14ac:dyDescent="0.3">
      <c r="A12" s="33" t="s">
        <v>8</v>
      </c>
      <c r="B12" s="49">
        <f>B6*B11</f>
        <v>1305</v>
      </c>
      <c r="C12" s="49">
        <f>C6*C11</f>
        <v>1305</v>
      </c>
      <c r="D12" s="40">
        <f>D6*D11</f>
        <v>1305</v>
      </c>
      <c r="E12" s="1"/>
      <c r="F12" s="15"/>
      <c r="G12" s="14"/>
      <c r="H12" s="29"/>
      <c r="I12" s="27"/>
      <c r="J12" s="21"/>
      <c r="K12" s="18">
        <f>K11/640</f>
        <v>28386.71875</v>
      </c>
      <c r="L12" s="18"/>
      <c r="M12" s="16"/>
      <c r="N12" s="8"/>
      <c r="O12" s="6"/>
    </row>
    <row r="13" spans="1:15" ht="16.5" x14ac:dyDescent="0.3">
      <c r="A13" s="33" t="s">
        <v>9</v>
      </c>
      <c r="B13" s="49">
        <f>B6-B12</f>
        <v>1695</v>
      </c>
      <c r="C13" s="49">
        <f>C6-C12</f>
        <v>1695</v>
      </c>
      <c r="D13" s="40">
        <f>D6-D12</f>
        <v>1695</v>
      </c>
      <c r="E13" s="1"/>
      <c r="F13" s="15"/>
      <c r="G13" s="29"/>
      <c r="H13" s="29"/>
      <c r="I13" s="21"/>
      <c r="J13" s="21"/>
      <c r="K13" s="18"/>
      <c r="L13" s="18"/>
      <c r="M13" s="16"/>
      <c r="N13" s="8"/>
      <c r="O13" s="6"/>
    </row>
    <row r="14" spans="1:15" ht="16.5" x14ac:dyDescent="0.3">
      <c r="A14" s="33" t="s">
        <v>2</v>
      </c>
      <c r="B14" s="49">
        <f>B5</f>
        <v>28300</v>
      </c>
      <c r="C14" s="49">
        <f>C5</f>
        <v>28300</v>
      </c>
      <c r="D14" s="35">
        <f>D5</f>
        <v>28300</v>
      </c>
      <c r="E14" s="15"/>
      <c r="F14" s="18"/>
      <c r="H14" s="29"/>
      <c r="I14" s="21"/>
      <c r="J14" s="21"/>
      <c r="K14" s="18"/>
      <c r="L14" s="18"/>
      <c r="M14" s="16"/>
      <c r="N14" s="8"/>
      <c r="O14" s="6"/>
    </row>
    <row r="15" spans="1:15" ht="16.5" x14ac:dyDescent="0.3">
      <c r="A15" s="33" t="s">
        <v>10</v>
      </c>
      <c r="B15" s="49">
        <f>B14+B13</f>
        <v>29995</v>
      </c>
      <c r="C15" s="49">
        <f>C14+C13</f>
        <v>29995</v>
      </c>
      <c r="D15" s="35">
        <f>D14+D13</f>
        <v>29995</v>
      </c>
      <c r="E15" s="15"/>
      <c r="F15" s="18" t="s">
        <v>27</v>
      </c>
      <c r="G15" s="58"/>
      <c r="H15" s="58" t="s">
        <v>33</v>
      </c>
      <c r="I15" s="58" t="s">
        <v>34</v>
      </c>
      <c r="J15" s="58" t="s">
        <v>35</v>
      </c>
      <c r="K15" s="58" t="s">
        <v>36</v>
      </c>
      <c r="L15" s="18"/>
      <c r="M15" s="16"/>
      <c r="N15" s="8"/>
      <c r="O15" s="6"/>
    </row>
    <row r="16" spans="1:15" ht="16.5" x14ac:dyDescent="0.3">
      <c r="A16" s="33"/>
      <c r="B16" s="37"/>
      <c r="C16" s="37"/>
      <c r="D16" s="33"/>
      <c r="E16" s="52"/>
      <c r="F16" s="29">
        <v>1361</v>
      </c>
      <c r="G16" s="58" t="s">
        <v>30</v>
      </c>
      <c r="H16" s="64">
        <v>640</v>
      </c>
      <c r="I16" s="64">
        <v>320</v>
      </c>
      <c r="J16" s="64">
        <v>320</v>
      </c>
      <c r="K16" s="65">
        <v>500</v>
      </c>
      <c r="M16" s="10"/>
      <c r="N16" s="11"/>
      <c r="O16" s="6"/>
    </row>
    <row r="17" spans="1:15" ht="16.5" x14ac:dyDescent="0.3">
      <c r="A17" s="33" t="s">
        <v>26</v>
      </c>
      <c r="B17" s="41">
        <v>640</v>
      </c>
      <c r="C17" s="41">
        <v>320</v>
      </c>
      <c r="D17" s="56">
        <v>320</v>
      </c>
      <c r="E17" s="15"/>
      <c r="F17" s="29"/>
      <c r="G17" s="60" t="s">
        <v>37</v>
      </c>
      <c r="H17" s="66">
        <v>30000</v>
      </c>
      <c r="I17" s="66">
        <v>30000</v>
      </c>
      <c r="J17" s="66">
        <v>30000</v>
      </c>
      <c r="K17" s="67">
        <v>50000</v>
      </c>
      <c r="N17" s="11"/>
      <c r="O17" s="6"/>
    </row>
    <row r="18" spans="1:15" ht="16.5" x14ac:dyDescent="0.3">
      <c r="A18" s="33" t="s">
        <v>25</v>
      </c>
      <c r="B18" s="42">
        <f>B15*B17</f>
        <v>19196800</v>
      </c>
      <c r="C18" s="42">
        <f>C15*C17</f>
        <v>9598400</v>
      </c>
      <c r="D18" s="43">
        <f>D15*D17</f>
        <v>9598400</v>
      </c>
      <c r="E18" s="15">
        <f>B18+C18+D18</f>
        <v>38393600</v>
      </c>
      <c r="F18" s="29"/>
      <c r="G18" s="60" t="s">
        <v>11</v>
      </c>
      <c r="H18" s="66">
        <f>H17*H16</f>
        <v>19200000</v>
      </c>
      <c r="I18" s="66">
        <f>I17*I16</f>
        <v>9600000</v>
      </c>
      <c r="J18" s="66">
        <f>J17*J16</f>
        <v>9600000</v>
      </c>
      <c r="K18" s="67">
        <f>K17*K16</f>
        <v>25000000</v>
      </c>
      <c r="N18" s="14"/>
      <c r="O18" s="13"/>
    </row>
    <row r="19" spans="1:15" ht="16.5" x14ac:dyDescent="0.3">
      <c r="A19" s="33" t="s">
        <v>12</v>
      </c>
      <c r="B19" s="44"/>
      <c r="C19" s="44"/>
      <c r="D19" s="35"/>
      <c r="E19" s="15"/>
      <c r="F19" s="52"/>
      <c r="G19" s="59" t="s">
        <v>12</v>
      </c>
      <c r="H19" s="64">
        <f>H18*0.85</f>
        <v>16320000</v>
      </c>
      <c r="I19" s="64">
        <f t="shared" ref="I19:K19" si="0">I18*0.85</f>
        <v>8160000</v>
      </c>
      <c r="J19" s="64">
        <f t="shared" si="0"/>
        <v>8160000</v>
      </c>
      <c r="K19" s="64">
        <f t="shared" si="0"/>
        <v>21250000</v>
      </c>
      <c r="N19" s="15"/>
      <c r="O19" s="6"/>
    </row>
    <row r="20" spans="1:15" ht="16.5" x14ac:dyDescent="0.3">
      <c r="A20" s="33" t="s">
        <v>13</v>
      </c>
      <c r="B20" s="44"/>
      <c r="C20" s="44"/>
      <c r="D20" s="35"/>
      <c r="E20" s="15"/>
      <c r="F20" s="15"/>
      <c r="G20" s="59" t="s">
        <v>13</v>
      </c>
      <c r="H20" s="64">
        <f>H18*0.7</f>
        <v>13440000</v>
      </c>
      <c r="I20" s="64">
        <f t="shared" ref="I20:K20" si="1">I18*0.7</f>
        <v>6720000</v>
      </c>
      <c r="J20" s="64">
        <f t="shared" si="1"/>
        <v>6720000</v>
      </c>
      <c r="K20" s="64">
        <f t="shared" si="1"/>
        <v>17500000</v>
      </c>
      <c r="N20" s="15"/>
      <c r="O20" s="6"/>
    </row>
    <row r="21" spans="1:15" ht="16.5" x14ac:dyDescent="0.3">
      <c r="A21" s="33" t="s">
        <v>14</v>
      </c>
      <c r="B21" s="44">
        <f>646*B4</f>
        <v>1938000</v>
      </c>
      <c r="C21" s="44">
        <f>646*C4</f>
        <v>1938000</v>
      </c>
      <c r="D21" s="35">
        <f>646*D4</f>
        <v>1938000</v>
      </c>
      <c r="E21" s="15"/>
      <c r="F21" s="15"/>
      <c r="G21" s="61"/>
      <c r="H21" s="62"/>
      <c r="I21" s="62"/>
      <c r="J21" s="62"/>
      <c r="K21" s="62"/>
    </row>
    <row r="22" spans="1:15" ht="16.5" x14ac:dyDescent="0.3">
      <c r="A22" s="37" t="s">
        <v>18</v>
      </c>
      <c r="B22" s="44">
        <f>B18*0.03/12</f>
        <v>47992</v>
      </c>
      <c r="C22" s="44">
        <f>C18*0.03/12</f>
        <v>23996</v>
      </c>
      <c r="D22" s="26">
        <f>D18*0.03/12</f>
        <v>23996</v>
      </c>
      <c r="E22" s="15"/>
      <c r="G22" s="63" t="s">
        <v>38</v>
      </c>
      <c r="H22" s="63">
        <f>H18+I18+J18</f>
        <v>38400000</v>
      </c>
      <c r="I22" s="62"/>
      <c r="J22" s="62"/>
      <c r="K22" s="62"/>
    </row>
    <row r="23" spans="1:15" ht="16.5" x14ac:dyDescent="0.3">
      <c r="B23" s="26"/>
      <c r="C23" s="26"/>
      <c r="G23" s="63" t="s">
        <v>39</v>
      </c>
      <c r="H23" s="63">
        <v>25000000</v>
      </c>
      <c r="I23" s="62"/>
      <c r="J23" s="62"/>
      <c r="K23" s="62"/>
    </row>
    <row r="24" spans="1:15" x14ac:dyDescent="0.25">
      <c r="B24" s="26"/>
      <c r="C24" s="26"/>
    </row>
    <row r="26" spans="1:15" x14ac:dyDescent="0.25">
      <c r="D26" t="s">
        <v>16</v>
      </c>
    </row>
    <row r="27" spans="1:15" x14ac:dyDescent="0.25">
      <c r="B27" s="23" t="s">
        <v>22</v>
      </c>
      <c r="C27" s="23" t="s">
        <v>17</v>
      </c>
      <c r="D27" s="22" t="s">
        <v>23</v>
      </c>
      <c r="E27" s="22"/>
      <c r="F27" s="22" t="s">
        <v>11</v>
      </c>
      <c r="G27" s="22" t="s">
        <v>19</v>
      </c>
      <c r="H27" s="22" t="s">
        <v>20</v>
      </c>
      <c r="I27" s="22" t="s">
        <v>21</v>
      </c>
      <c r="J27" s="22"/>
    </row>
    <row r="28" spans="1:15" ht="17.25" x14ac:dyDescent="0.3">
      <c r="B28" s="53"/>
      <c r="C28" s="53">
        <v>410</v>
      </c>
      <c r="D28" s="54">
        <v>485</v>
      </c>
      <c r="E28" s="54"/>
      <c r="F28" s="54">
        <v>11500000</v>
      </c>
      <c r="G28" s="55">
        <f t="shared" ref="G28:G34" si="2">F28/C28</f>
        <v>28048.780487804877</v>
      </c>
      <c r="H28" s="24">
        <f>F28/D28</f>
        <v>23711.340206185567</v>
      </c>
      <c r="I28" s="24" t="e">
        <f t="shared" ref="I28:I34" si="3">F28/B28</f>
        <v>#DIV/0!</v>
      </c>
      <c r="J28" s="22">
        <f>D28/C28</f>
        <v>1.1829268292682926</v>
      </c>
      <c r="K28" s="32"/>
    </row>
    <row r="29" spans="1:15" ht="17.25" x14ac:dyDescent="0.3">
      <c r="B29" s="23"/>
      <c r="C29" s="53">
        <v>640</v>
      </c>
      <c r="D29" s="22">
        <v>850</v>
      </c>
      <c r="E29" s="22"/>
      <c r="F29" s="22">
        <v>18500000</v>
      </c>
      <c r="G29" s="24">
        <f t="shared" si="2"/>
        <v>28906.25</v>
      </c>
      <c r="H29" s="24">
        <f>F29/D29</f>
        <v>21764.705882352941</v>
      </c>
      <c r="I29" s="24" t="e">
        <f t="shared" si="3"/>
        <v>#DIV/0!</v>
      </c>
      <c r="J29" s="22">
        <f>D29/C29</f>
        <v>1.328125</v>
      </c>
      <c r="K29" s="32"/>
    </row>
    <row r="30" spans="1:15" x14ac:dyDescent="0.25">
      <c r="B30" s="23"/>
      <c r="C30" s="53">
        <v>700</v>
      </c>
      <c r="D30" s="22">
        <v>1100</v>
      </c>
      <c r="E30" s="22"/>
      <c r="F30" s="24">
        <v>21000000</v>
      </c>
      <c r="G30" s="24">
        <f t="shared" si="2"/>
        <v>30000</v>
      </c>
      <c r="H30" s="24">
        <f t="shared" ref="H30:H34" si="4">F30/D30</f>
        <v>19090.909090909092</v>
      </c>
      <c r="I30" s="24" t="e">
        <f t="shared" si="3"/>
        <v>#DIV/0!</v>
      </c>
      <c r="J30" s="22">
        <f>D30/C30</f>
        <v>1.5714285714285714</v>
      </c>
    </row>
    <row r="31" spans="1:15" x14ac:dyDescent="0.25">
      <c r="B31" s="23"/>
      <c r="C31" s="53"/>
      <c r="D31" s="54">
        <v>487</v>
      </c>
      <c r="E31" s="54"/>
      <c r="F31" s="55">
        <v>12000000</v>
      </c>
      <c r="G31" s="55" t="e">
        <f t="shared" si="2"/>
        <v>#DIV/0!</v>
      </c>
      <c r="H31" s="24">
        <f t="shared" si="4"/>
        <v>24640.657084188912</v>
      </c>
      <c r="I31" s="24" t="e">
        <f t="shared" si="3"/>
        <v>#DIV/0!</v>
      </c>
      <c r="J31" s="22"/>
    </row>
    <row r="32" spans="1:15" x14ac:dyDescent="0.25">
      <c r="C32" s="53">
        <v>960</v>
      </c>
      <c r="D32" s="45">
        <v>1400</v>
      </c>
      <c r="F32" s="46">
        <v>27500000</v>
      </c>
      <c r="G32" s="46">
        <f t="shared" si="2"/>
        <v>28645.833333333332</v>
      </c>
      <c r="H32" s="24">
        <f t="shared" si="4"/>
        <v>19642.857142857141</v>
      </c>
      <c r="I32" s="46" t="e">
        <f t="shared" si="3"/>
        <v>#DIV/0!</v>
      </c>
      <c r="J32" s="22">
        <f>D32/C32</f>
        <v>1.4583333333333333</v>
      </c>
    </row>
    <row r="33" spans="1:10" x14ac:dyDescent="0.25">
      <c r="C33" s="19">
        <v>454</v>
      </c>
      <c r="D33" s="45">
        <v>580</v>
      </c>
      <c r="F33" s="46">
        <v>12500000</v>
      </c>
      <c r="G33" s="46">
        <f t="shared" si="2"/>
        <v>27533.039647577094</v>
      </c>
      <c r="H33" s="46">
        <f t="shared" si="4"/>
        <v>21551.724137931036</v>
      </c>
      <c r="I33" s="46" t="e">
        <f t="shared" si="3"/>
        <v>#DIV/0!</v>
      </c>
      <c r="J33" s="22">
        <f>D33/C33</f>
        <v>1.277533039647577</v>
      </c>
    </row>
    <row r="34" spans="1:10" x14ac:dyDescent="0.25">
      <c r="D34">
        <v>887</v>
      </c>
      <c r="F34" s="45">
        <v>20000000</v>
      </c>
      <c r="G34" s="46" t="e">
        <f t="shared" si="2"/>
        <v>#DIV/0!</v>
      </c>
      <c r="H34" s="46">
        <f t="shared" si="4"/>
        <v>22547.914317925592</v>
      </c>
      <c r="I34" s="46" t="e">
        <f t="shared" si="3"/>
        <v>#DIV/0!</v>
      </c>
    </row>
    <row r="35" spans="1:10" x14ac:dyDescent="0.25">
      <c r="B35" s="19" t="s">
        <v>24</v>
      </c>
    </row>
    <row r="36" spans="1:10" x14ac:dyDescent="0.25">
      <c r="B36" s="19">
        <f>75.28*10.764</f>
        <v>810.31391999999994</v>
      </c>
      <c r="C36" s="19">
        <v>16000000</v>
      </c>
      <c r="D36">
        <f>C36/B36</f>
        <v>19745.433967122273</v>
      </c>
      <c r="E36">
        <v>480000</v>
      </c>
      <c r="F36">
        <v>30000</v>
      </c>
      <c r="G36">
        <f>F36+E36+C36</f>
        <v>16510000</v>
      </c>
      <c r="H36">
        <f>G36/B36</f>
        <v>20374.819674824295</v>
      </c>
      <c r="I36" s="15" t="e">
        <f>G36/#REF!</f>
        <v>#REF!</v>
      </c>
    </row>
    <row r="37" spans="1:10" x14ac:dyDescent="0.25">
      <c r="B37" s="19">
        <f>40.9*10.764</f>
        <v>440.24759999999998</v>
      </c>
      <c r="C37" s="19">
        <v>7000000</v>
      </c>
      <c r="D37">
        <f>C37/B37</f>
        <v>15900.143464723034</v>
      </c>
      <c r="E37">
        <v>210000</v>
      </c>
      <c r="F37">
        <v>30000</v>
      </c>
      <c r="G37">
        <f>F37+E37+C37</f>
        <v>7240000</v>
      </c>
      <c r="H37">
        <f>G37/B37</f>
        <v>16445.291240656396</v>
      </c>
      <c r="I37" s="15" t="e">
        <f>G37/#REF!</f>
        <v>#REF!</v>
      </c>
    </row>
    <row r="38" spans="1:10" x14ac:dyDescent="0.25">
      <c r="D38" t="e">
        <f>C38/B38</f>
        <v>#DIV/0!</v>
      </c>
      <c r="H38" t="e">
        <f>G38/B38</f>
        <v>#DIV/0!</v>
      </c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  <c r="C41" s="19">
        <v>600</v>
      </c>
      <c r="D41">
        <v>20000000</v>
      </c>
      <c r="E41">
        <f>D41/C41</f>
        <v>33333.333333333336</v>
      </c>
    </row>
    <row r="42" spans="1:10" ht="15.75" x14ac:dyDescent="0.25">
      <c r="A42" s="17"/>
      <c r="C42" s="19">
        <v>878</v>
      </c>
      <c r="D42">
        <v>27000000</v>
      </c>
      <c r="E42">
        <f>D42/C42</f>
        <v>30751.708428246013</v>
      </c>
    </row>
    <row r="43" spans="1:10" ht="15.75" x14ac:dyDescent="0.25">
      <c r="A43" s="17"/>
    </row>
    <row r="44" spans="1:10" ht="15.75" x14ac:dyDescent="0.25">
      <c r="A44" s="17"/>
    </row>
    <row r="45" spans="1:10" ht="15.75" x14ac:dyDescent="0.25">
      <c r="A45" s="17"/>
    </row>
    <row r="65" spans="4:6" x14ac:dyDescent="0.25">
      <c r="D65" s="15"/>
      <c r="E65" s="15"/>
      <c r="F65" s="1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0BF6A-E690-437B-952C-64B5E6622064}">
  <dimension ref="A1"/>
  <sheetViews>
    <sheetView topLeftCell="A88" workbookViewId="0">
      <selection activeCell="A93" sqref="A9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8ADF2-F1CF-4E67-8329-132C5C446A09}">
  <dimension ref="A1"/>
  <sheetViews>
    <sheetView topLeftCell="A40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AA79-C5C8-4027-95AA-1B7F9C7A2108}">
  <dimension ref="A1:N40"/>
  <sheetViews>
    <sheetView tabSelected="1" workbookViewId="0">
      <selection activeCell="E51" sqref="E51"/>
    </sheetView>
  </sheetViews>
  <sheetFormatPr defaultRowHeight="15" x14ac:dyDescent="0.25"/>
  <cols>
    <col min="1" max="1" width="19.5703125" bestFit="1" customWidth="1"/>
    <col min="2" max="2" width="13.7109375" bestFit="1" customWidth="1"/>
    <col min="8" max="8" width="21.7109375" bestFit="1" customWidth="1"/>
    <col min="9" max="9" width="14.28515625" bestFit="1" customWidth="1"/>
    <col min="10" max="10" width="10" bestFit="1" customWidth="1"/>
    <col min="11" max="11" width="19.85546875" bestFit="1" customWidth="1"/>
  </cols>
  <sheetData>
    <row r="1" spans="1:12" ht="16.5" x14ac:dyDescent="0.3">
      <c r="A1" s="33" t="s">
        <v>0</v>
      </c>
      <c r="B1" s="49">
        <v>45000</v>
      </c>
    </row>
    <row r="2" spans="1:12" ht="34.5" customHeight="1" x14ac:dyDescent="0.3">
      <c r="A2" s="36" t="s">
        <v>1</v>
      </c>
      <c r="B2" s="49">
        <v>3000</v>
      </c>
    </row>
    <row r="3" spans="1:12" ht="16.5" x14ac:dyDescent="0.3">
      <c r="A3" s="33" t="s">
        <v>2</v>
      </c>
      <c r="B3" s="49">
        <f>B1-B2</f>
        <v>42000</v>
      </c>
      <c r="H3" t="s">
        <v>28</v>
      </c>
      <c r="J3" t="s">
        <v>15</v>
      </c>
    </row>
    <row r="4" spans="1:12" ht="16.5" x14ac:dyDescent="0.3">
      <c r="A4" s="33" t="s">
        <v>3</v>
      </c>
      <c r="B4" s="49">
        <f>B2</f>
        <v>3000</v>
      </c>
      <c r="H4" s="15">
        <v>500</v>
      </c>
      <c r="I4" s="15"/>
      <c r="J4" s="5">
        <v>2009</v>
      </c>
      <c r="K4" s="7">
        <v>2022</v>
      </c>
      <c r="L4" s="8">
        <f>K4-J4</f>
        <v>13</v>
      </c>
    </row>
    <row r="5" spans="1:12" ht="16.5" x14ac:dyDescent="0.3">
      <c r="A5" s="33" t="s">
        <v>4</v>
      </c>
      <c r="B5" s="37">
        <v>13</v>
      </c>
      <c r="H5" s="15">
        <v>50000</v>
      </c>
      <c r="I5" s="15"/>
    </row>
    <row r="6" spans="1:12" ht="16.5" x14ac:dyDescent="0.3">
      <c r="A6" s="33" t="s">
        <v>5</v>
      </c>
      <c r="B6" s="37">
        <f>B7-B5</f>
        <v>47</v>
      </c>
      <c r="H6" s="15">
        <f>H5*H4</f>
        <v>25000000</v>
      </c>
      <c r="I6" s="15"/>
    </row>
    <row r="7" spans="1:12" ht="16.5" x14ac:dyDescent="0.3">
      <c r="A7" s="33" t="s">
        <v>6</v>
      </c>
      <c r="B7" s="37">
        <v>60</v>
      </c>
      <c r="H7" s="15">
        <f>H6*0.85</f>
        <v>21250000</v>
      </c>
      <c r="I7" s="52"/>
    </row>
    <row r="8" spans="1:12" ht="49.5" x14ac:dyDescent="0.3">
      <c r="A8" s="36" t="s">
        <v>7</v>
      </c>
      <c r="B8" s="37">
        <f>90*B5/B7</f>
        <v>19.5</v>
      </c>
      <c r="H8" s="15">
        <f>H6*0.7</f>
        <v>17500000</v>
      </c>
      <c r="I8" s="15"/>
    </row>
    <row r="9" spans="1:12" ht="16.5" x14ac:dyDescent="0.3">
      <c r="A9" s="33"/>
      <c r="B9" s="50">
        <f>B8%</f>
        <v>0.19500000000000001</v>
      </c>
    </row>
    <row r="10" spans="1:12" ht="16.5" x14ac:dyDescent="0.3">
      <c r="A10" s="33" t="s">
        <v>8</v>
      </c>
      <c r="B10" s="49">
        <f>B4*B9</f>
        <v>585</v>
      </c>
    </row>
    <row r="11" spans="1:12" ht="16.5" x14ac:dyDescent="0.3">
      <c r="A11" s="33" t="s">
        <v>9</v>
      </c>
      <c r="B11" s="49">
        <f>B4-B10</f>
        <v>2415</v>
      </c>
    </row>
    <row r="12" spans="1:12" ht="16.5" x14ac:dyDescent="0.3">
      <c r="A12" s="33" t="s">
        <v>2</v>
      </c>
      <c r="B12" s="49">
        <f>B3</f>
        <v>42000</v>
      </c>
      <c r="I12">
        <f>80.4*10.764</f>
        <v>865.42560000000003</v>
      </c>
    </row>
    <row r="13" spans="1:12" ht="16.5" x14ac:dyDescent="0.3">
      <c r="A13" s="33" t="s">
        <v>10</v>
      </c>
      <c r="B13" s="49">
        <f>B12+B11</f>
        <v>44415</v>
      </c>
      <c r="F13">
        <v>2020</v>
      </c>
      <c r="G13">
        <v>500</v>
      </c>
      <c r="I13">
        <f>76.45*10.764</f>
        <v>822.90779999999995</v>
      </c>
    </row>
    <row r="14" spans="1:12" ht="16.5" x14ac:dyDescent="0.3">
      <c r="A14" s="33"/>
      <c r="B14" s="37"/>
      <c r="G14">
        <f>G13*1.5</f>
        <v>750</v>
      </c>
      <c r="I14">
        <f>I13+I12</f>
        <v>1688.3334</v>
      </c>
    </row>
    <row r="15" spans="1:12" ht="16.5" x14ac:dyDescent="0.3">
      <c r="A15" s="33" t="s">
        <v>26</v>
      </c>
      <c r="B15" s="41">
        <v>500</v>
      </c>
      <c r="G15">
        <v>33500</v>
      </c>
      <c r="I15">
        <f>I14*1.2</f>
        <v>2026.0000799999998</v>
      </c>
    </row>
    <row r="16" spans="1:12" ht="16.5" x14ac:dyDescent="0.3">
      <c r="A16" s="33" t="s">
        <v>25</v>
      </c>
      <c r="B16" s="42">
        <f>B13*B15</f>
        <v>22207500</v>
      </c>
      <c r="G16">
        <f>G15*G14</f>
        <v>25125000</v>
      </c>
    </row>
    <row r="17" spans="1:14" ht="16.5" x14ac:dyDescent="0.3">
      <c r="A17" s="33" t="s">
        <v>12</v>
      </c>
      <c r="B17" s="44"/>
    </row>
    <row r="18" spans="1:14" ht="16.5" x14ac:dyDescent="0.3">
      <c r="A18" s="33" t="s">
        <v>13</v>
      </c>
      <c r="B18" s="44"/>
    </row>
    <row r="19" spans="1:14" ht="16.5" x14ac:dyDescent="0.3">
      <c r="A19" s="33" t="s">
        <v>14</v>
      </c>
      <c r="B19" s="44">
        <f>646*B2</f>
        <v>1938000</v>
      </c>
    </row>
    <row r="20" spans="1:14" ht="16.5" x14ac:dyDescent="0.3">
      <c r="A20" s="37" t="s">
        <v>18</v>
      </c>
      <c r="B20" s="44">
        <f>B16*0.03/12</f>
        <v>55518.75</v>
      </c>
    </row>
    <row r="25" spans="1:14" x14ac:dyDescent="0.25">
      <c r="E25" s="22"/>
      <c r="F25" s="22"/>
      <c r="G25" s="22" t="s">
        <v>16</v>
      </c>
      <c r="H25" s="22"/>
      <c r="I25" s="22"/>
      <c r="J25" s="22"/>
      <c r="K25" s="22"/>
      <c r="L25" s="22"/>
      <c r="M25" s="22"/>
      <c r="N25" s="22"/>
    </row>
    <row r="26" spans="1:14" x14ac:dyDescent="0.25">
      <c r="E26" s="22" t="s">
        <v>22</v>
      </c>
      <c r="F26" s="22" t="s">
        <v>17</v>
      </c>
      <c r="G26" s="22" t="s">
        <v>23</v>
      </c>
      <c r="H26" s="22"/>
      <c r="I26" s="22" t="s">
        <v>11</v>
      </c>
      <c r="J26" s="22" t="s">
        <v>19</v>
      </c>
      <c r="K26" s="22" t="s">
        <v>20</v>
      </c>
      <c r="L26" s="22" t="s">
        <v>21</v>
      </c>
      <c r="M26" s="22"/>
      <c r="N26" s="22"/>
    </row>
    <row r="27" spans="1:14" x14ac:dyDescent="0.25">
      <c r="E27" s="22"/>
      <c r="F27" s="22">
        <v>615</v>
      </c>
      <c r="G27" s="22"/>
      <c r="H27" s="22"/>
      <c r="I27" s="22">
        <v>27600000</v>
      </c>
      <c r="J27" s="24">
        <f>I27/F27</f>
        <v>44878.048780487807</v>
      </c>
      <c r="K27" s="24" t="e">
        <f>I27/G27</f>
        <v>#DIV/0!</v>
      </c>
      <c r="L27" s="24" t="e">
        <f t="shared" ref="L27:L33" si="0">I27/E27</f>
        <v>#DIV/0!</v>
      </c>
      <c r="M27" s="22">
        <f>G27/F27</f>
        <v>0</v>
      </c>
      <c r="N27" s="22"/>
    </row>
    <row r="28" spans="1:14" x14ac:dyDescent="0.25">
      <c r="E28" s="22"/>
      <c r="F28" s="22">
        <v>426</v>
      </c>
      <c r="G28" s="22">
        <v>540</v>
      </c>
      <c r="H28" s="22"/>
      <c r="I28" s="22">
        <v>24000000</v>
      </c>
      <c r="J28" s="24">
        <f t="shared" ref="J28:J33" si="1">I28/F28</f>
        <v>56338.028169014084</v>
      </c>
      <c r="K28" s="24">
        <f>I28/G28</f>
        <v>44444.444444444445</v>
      </c>
      <c r="L28" s="24" t="e">
        <f t="shared" si="0"/>
        <v>#DIV/0!</v>
      </c>
      <c r="M28" s="22">
        <f>G28/F28</f>
        <v>1.267605633802817</v>
      </c>
      <c r="N28" s="22"/>
    </row>
    <row r="29" spans="1:14" x14ac:dyDescent="0.25">
      <c r="E29" s="22"/>
      <c r="F29" s="22">
        <v>1751</v>
      </c>
      <c r="G29" s="22"/>
      <c r="H29" s="22"/>
      <c r="I29" s="24">
        <v>71800000</v>
      </c>
      <c r="J29" s="24">
        <f t="shared" si="1"/>
        <v>41005.139920045687</v>
      </c>
      <c r="K29" s="24" t="e">
        <f t="shared" ref="K29:K33" si="2">I29/G29</f>
        <v>#DIV/0!</v>
      </c>
      <c r="L29" s="24" t="e">
        <f t="shared" si="0"/>
        <v>#DIV/0!</v>
      </c>
      <c r="M29" s="22">
        <f>G29/F29</f>
        <v>0</v>
      </c>
      <c r="N29" s="22"/>
    </row>
    <row r="30" spans="1:14" x14ac:dyDescent="0.25">
      <c r="E30" s="22"/>
      <c r="F30" s="22">
        <v>612</v>
      </c>
      <c r="G30" s="22">
        <v>1200</v>
      </c>
      <c r="H30" s="22"/>
      <c r="I30" s="24">
        <v>27000000</v>
      </c>
      <c r="J30" s="24">
        <f t="shared" si="1"/>
        <v>44117.647058823532</v>
      </c>
      <c r="K30" s="24">
        <f t="shared" si="2"/>
        <v>22500</v>
      </c>
      <c r="L30" s="24" t="e">
        <f t="shared" si="0"/>
        <v>#DIV/0!</v>
      </c>
      <c r="M30" s="22">
        <f>G30/F30</f>
        <v>1.9607843137254901</v>
      </c>
      <c r="N30" s="22"/>
    </row>
    <row r="31" spans="1:14" x14ac:dyDescent="0.25">
      <c r="E31" s="22"/>
      <c r="F31" s="22"/>
      <c r="G31" s="22"/>
      <c r="H31" s="22"/>
      <c r="I31" s="24">
        <v>27500000</v>
      </c>
      <c r="J31" s="24" t="e">
        <f t="shared" si="1"/>
        <v>#DIV/0!</v>
      </c>
      <c r="K31" s="24" t="e">
        <f t="shared" si="2"/>
        <v>#DIV/0!</v>
      </c>
      <c r="L31" s="24" t="e">
        <f t="shared" si="0"/>
        <v>#DIV/0!</v>
      </c>
      <c r="M31" s="22" t="e">
        <f>G31/F31</f>
        <v>#DIV/0!</v>
      </c>
      <c r="N31" s="22"/>
    </row>
    <row r="32" spans="1:14" x14ac:dyDescent="0.25">
      <c r="E32" s="22"/>
      <c r="F32" s="22"/>
      <c r="G32" s="22"/>
      <c r="H32" s="22"/>
      <c r="I32" s="24"/>
      <c r="J32" s="24" t="e">
        <f t="shared" si="1"/>
        <v>#DIV/0!</v>
      </c>
      <c r="K32" s="24" t="e">
        <f t="shared" si="2"/>
        <v>#DIV/0!</v>
      </c>
      <c r="L32" s="24" t="e">
        <f t="shared" si="0"/>
        <v>#DIV/0!</v>
      </c>
      <c r="M32" s="22" t="e">
        <f>E32/F32</f>
        <v>#DIV/0!</v>
      </c>
      <c r="N32" s="22"/>
    </row>
    <row r="33" spans="4:14" x14ac:dyDescent="0.25">
      <c r="E33" s="22"/>
      <c r="F33" s="22"/>
      <c r="G33" s="22"/>
      <c r="H33" s="22"/>
      <c r="I33" s="22">
        <v>20000000</v>
      </c>
      <c r="J33" s="24" t="e">
        <f t="shared" si="1"/>
        <v>#DIV/0!</v>
      </c>
      <c r="K33" s="24" t="e">
        <f t="shared" si="2"/>
        <v>#DIV/0!</v>
      </c>
      <c r="L33" s="24" t="e">
        <f t="shared" si="0"/>
        <v>#DIV/0!</v>
      </c>
      <c r="M33" s="22"/>
      <c r="N33" s="22"/>
    </row>
    <row r="34" spans="4:14" x14ac:dyDescent="0.25">
      <c r="M34" s="22"/>
      <c r="N34" s="22"/>
    </row>
    <row r="37" spans="4:14" x14ac:dyDescent="0.25">
      <c r="E37" s="22" t="s">
        <v>24</v>
      </c>
      <c r="F37" s="22"/>
      <c r="G37" s="22"/>
      <c r="H37" s="22"/>
      <c r="I37" s="22"/>
      <c r="J37" s="22"/>
      <c r="K37" s="22"/>
      <c r="L37" s="22"/>
    </row>
    <row r="38" spans="4:14" x14ac:dyDescent="0.25">
      <c r="E38">
        <v>225</v>
      </c>
      <c r="F38">
        <v>7500000</v>
      </c>
      <c r="G38">
        <f>F38/E38</f>
        <v>33333.333333333336</v>
      </c>
      <c r="H38">
        <v>375000</v>
      </c>
      <c r="I38">
        <v>30000</v>
      </c>
      <c r="J38">
        <f>I38+H38+F38</f>
        <v>7905000</v>
      </c>
      <c r="K38">
        <f>J38/E38</f>
        <v>35133.333333333336</v>
      </c>
      <c r="L38" s="15" t="e">
        <f>J38/#REF!</f>
        <v>#REF!</v>
      </c>
    </row>
    <row r="39" spans="4:14" x14ac:dyDescent="0.25">
      <c r="D39" t="s">
        <v>32</v>
      </c>
      <c r="E39">
        <f>24.09*10.764</f>
        <v>259.30475999999999</v>
      </c>
      <c r="F39">
        <v>11500000</v>
      </c>
      <c r="G39">
        <f>F39/E39</f>
        <v>44349.359417852567</v>
      </c>
      <c r="H39">
        <v>210000</v>
      </c>
      <c r="I39">
        <v>30000</v>
      </c>
      <c r="J39">
        <f>I39+H39+F39</f>
        <v>11740000</v>
      </c>
      <c r="K39">
        <f>J39/E39</f>
        <v>45274.91126657297</v>
      </c>
      <c r="L39" s="15" t="e">
        <f>J39/#REF!</f>
        <v>#REF!</v>
      </c>
    </row>
    <row r="40" spans="4:14" x14ac:dyDescent="0.25">
      <c r="G40" t="e">
        <f>F40/E40</f>
        <v>#DIV/0!</v>
      </c>
      <c r="K40" t="e">
        <f>J40/E40</f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Flat</vt:lpstr>
      <vt:lpstr>Sheet2</vt:lpstr>
      <vt:lpstr>Sheet1</vt:lpstr>
      <vt:lpstr>Shop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2023-10-21T11:52:38Z</dcterms:modified>
</cp:coreProperties>
</file>