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RATE VERIVICATION\December - 2023\"/>
    </mc:Choice>
  </mc:AlternateContent>
  <xr:revisionPtr revIDLastSave="0" documentId="13_ncr:1_{0DE601D5-A2C9-42AF-83C2-0D9960B1C9A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</sheets>
  <calcPr calcId="191029"/>
</workbook>
</file>

<file path=xl/calcChain.xml><?xml version="1.0" encoding="utf-8"?>
<calcChain xmlns="http://schemas.openxmlformats.org/spreadsheetml/2006/main">
  <c r="S29" i="5" l="1"/>
  <c r="B89" i="4" l="1"/>
  <c r="B88" i="4"/>
  <c r="C19" i="4"/>
  <c r="O18" i="4"/>
  <c r="N18" i="4"/>
  <c r="M18" i="4" l="1"/>
  <c r="O17" i="4" l="1"/>
  <c r="N17" i="4"/>
  <c r="M17" i="4" s="1"/>
  <c r="O16" i="4"/>
  <c r="H16" i="4"/>
  <c r="J16" i="4" s="1"/>
  <c r="K16" i="4" s="1"/>
  <c r="L16" i="4" s="1"/>
  <c r="C27" i="4"/>
  <c r="N16" i="4" l="1"/>
  <c r="M16" i="4"/>
  <c r="I16" i="4"/>
  <c r="O15" i="4"/>
  <c r="H15" i="4"/>
  <c r="J15" i="4" s="1"/>
  <c r="K15" i="4" s="1"/>
  <c r="L15" i="4" s="1"/>
  <c r="N15" i="4" s="1"/>
  <c r="M15" i="4" s="1"/>
  <c r="I15" i="4" l="1"/>
  <c r="H14" i="4"/>
  <c r="I14" i="4" l="1"/>
  <c r="O14" i="4"/>
  <c r="J14" i="4" l="1"/>
  <c r="K14" i="4" s="1"/>
  <c r="L14" i="4" s="1"/>
  <c r="N14" i="4" s="1"/>
  <c r="M14" i="4" l="1"/>
  <c r="C9" i="4"/>
  <c r="C32" i="4" s="1"/>
  <c r="C29" i="4"/>
  <c r="C35" i="4" s="1"/>
  <c r="O19" i="4"/>
  <c r="C39" i="4" s="1"/>
  <c r="C24" i="4" l="1"/>
  <c r="C34" i="4" s="1"/>
  <c r="N19" i="4" l="1"/>
  <c r="C33" i="4" l="1"/>
  <c r="C36" i="4" s="1"/>
  <c r="C40" i="4"/>
  <c r="M19" i="4" l="1"/>
  <c r="C38" i="4" l="1"/>
  <c r="C37" i="4"/>
</calcChain>
</file>

<file path=xl/sharedStrings.xml><?xml version="1.0" encoding="utf-8"?>
<sst xmlns="http://schemas.openxmlformats.org/spreadsheetml/2006/main" count="52" uniqueCount="42">
  <si>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</si>
  <si>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</si>
  <si>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</si>
  <si>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</si>
  <si>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</si>
  <si>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</si>
  <si>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</si>
  <si>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</si>
  <si>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</si>
  <si>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</si>
  <si>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</si>
  <si>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</si>
  <si>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</si>
  <si>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</si>
  <si>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</si>
  <si>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</si>
  <si>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</si>
  <si>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</si>
  <si>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</si>
  <si>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</si>
  <si>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</si>
  <si>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</si>
  <si>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</si>
  <si>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</si>
  <si>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</si>
  <si>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</si>
  <si>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</si>
  <si>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</si>
  <si>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</si>
  <si>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</si>
  <si>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</si>
  <si>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</si>
  <si>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</si>
  <si>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`</t>
  </si>
  <si>
    <t>Age Of Build. In Years(approx)</t>
  </si>
  <si>
    <t xml:space="preserve">Ground floor </t>
  </si>
  <si>
    <t xml:space="preserve">First Floor </t>
  </si>
  <si>
    <t xml:space="preserve">Second Floor </t>
  </si>
  <si>
    <t>Janaseva Sahakari Bank ( Dahisar (East) Branch )</t>
  </si>
  <si>
    <t>Index-II</t>
  </si>
  <si>
    <t>11.02.2022</t>
  </si>
  <si>
    <t>Commercial Commercial Gala No. Unit No 30, Ground Floor, Village - Pelhar, State - Maharashtra,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</si>
</sst>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163309</xdr:colOff>
      <xdr:row>34</xdr:row>
      <xdr:rowOff>77088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8E505A-4013-40E2-B87D-0802EF37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916909" cy="6363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10</xdr:col>
      <xdr:colOff>48447</xdr:colOff>
      <xdr:row>38</xdr:row>
      <xdr:rowOff>10537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8ADB0-8967-4FB0-AFEF-E44C74D6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5887272" cy="724953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29</xdr:col>
      <xdr:colOff>220637</xdr:colOff>
      <xdr:row>41</xdr:row>
      <xdr:rowOff>48482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9EAAB-18EC-4853-B9AE-24FCD97E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714500"/>
          <a:ext cx="11193437" cy="6144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76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L26" sqref="L26"/>
    </sheetView>
  </sheetViews>
  <sheetFormatPr defaultColWidth="20" defaultRowHeight="16.5" x14ac:dyDescent="0.3"/>
  <cols>
    <col min="1" max="1" width="6.7109375" style="1" customWidth="1"/>
    <col min="2" max="2" width="20.5703125" style="16" bestFit="1" customWidth="1"/>
    <col min="3" max="3" width="23.140625" style="67" customWidth="1"/>
    <col min="4" max="4" width="11.28515625" style="1" customWidth="1"/>
    <col min="5" max="5" width="11.85546875" style="1" customWidth="1"/>
    <col min="6" max="6" width="17.85546875" style="1" customWidth="1"/>
    <col min="7" max="7" width="15.140625" style="4" customWidth="1"/>
    <col min="8" max="8" width="13.14062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4.28515625" style="4" customWidth="1"/>
    <col min="13" max="13" width="14.5703125" style="1" customWidth="1"/>
    <col min="14" max="14" width="19" style="4" bestFit="1" customWidth="1"/>
    <col min="15" max="15" width="18.85546875" style="4" bestFit="1" customWidth="1"/>
    <col min="16" max="16384" width="20" style="1"/>
  </cols>
  <sheetData>
    <row r="1" spans="2:15" x14ac:dyDescent="0.3">
      <c r="B1" s="69"/>
      <c r="C1" s="70"/>
    </row>
    <row r="2" spans="2:15" x14ac:dyDescent="0.3">
      <c r="B2" s="76"/>
      <c r="C2" s="71"/>
      <c r="D2" s="72"/>
      <c r="E2" s="73"/>
      <c r="F2" s="74"/>
      <c r="G2" s="75"/>
    </row>
    <row r="3" spans="2:15" ht="19.5" customHeight="1" x14ac:dyDescent="0.3">
      <c r="B3" s="85" t="s">
        <v>38</v>
      </c>
      <c r="C3" s="85"/>
      <c r="D3" s="85"/>
      <c r="E3" s="85"/>
      <c r="F3" s="85"/>
      <c r="G3" s="75"/>
    </row>
    <row r="4" spans="2:15" ht="29.25" customHeight="1" x14ac:dyDescent="0.3">
      <c r="B4" s="86" t="s">
        <v>41</v>
      </c>
      <c r="C4" s="86"/>
      <c r="D4" s="86"/>
      <c r="E4" s="86"/>
      <c r="F4" s="86"/>
      <c r="G4" s="86"/>
      <c r="H4" s="86"/>
      <c r="I4" s="1"/>
      <c r="J4" s="1"/>
      <c r="L4" s="1"/>
    </row>
    <row r="5" spans="2:15" ht="17.25" customHeight="1" x14ac:dyDescent="0.3">
      <c r="B5" s="86"/>
      <c r="C5" s="86"/>
      <c r="D5" s="86"/>
      <c r="E5" s="86"/>
      <c r="F5" s="86"/>
      <c r="G5" s="86"/>
      <c r="H5" s="86"/>
      <c r="I5" s="1"/>
      <c r="J5" s="1"/>
      <c r="L5" s="1"/>
    </row>
    <row r="6" spans="2:15" ht="15.75" customHeight="1" x14ac:dyDescent="0.3">
      <c r="B6" s="6" t="s">
        <v>11</v>
      </c>
      <c r="C6" s="57"/>
    </row>
    <row r="7" spans="2:15" x14ac:dyDescent="0.3">
      <c r="B7" s="12" t="s">
        <v>9</v>
      </c>
      <c r="C7" s="68">
        <v>1080</v>
      </c>
      <c r="D7" s="38"/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8">
        <v>11000</v>
      </c>
      <c r="D8" s="14"/>
      <c r="F8" s="18"/>
      <c r="G8" s="57"/>
      <c r="H8" s="1"/>
      <c r="K8" s="4"/>
      <c r="M8" s="4"/>
      <c r="N8" s="1"/>
      <c r="O8" s="1"/>
    </row>
    <row r="9" spans="2:15" x14ac:dyDescent="0.3">
      <c r="B9" s="39" t="s">
        <v>16</v>
      </c>
      <c r="C9" s="59">
        <f>ROUND((C7*C8),0)</f>
        <v>11880000</v>
      </c>
      <c r="D9" s="14"/>
      <c r="F9" s="18"/>
      <c r="G9" s="20"/>
      <c r="H9" s="1"/>
      <c r="K9" s="4"/>
      <c r="M9" s="4"/>
      <c r="N9" s="1"/>
      <c r="O9" s="1"/>
    </row>
    <row r="10" spans="2:15" ht="9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5" x14ac:dyDescent="0.3">
      <c r="B11" s="6" t="s">
        <v>12</v>
      </c>
      <c r="C11" s="57"/>
      <c r="E11" s="17"/>
    </row>
    <row r="12" spans="2:15" s="2" customFormat="1" ht="63.75" x14ac:dyDescent="0.2">
      <c r="B12" s="42" t="s">
        <v>17</v>
      </c>
      <c r="C12" s="61" t="s">
        <v>30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34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</row>
    <row r="13" spans="2:15" s="22" customFormat="1" x14ac:dyDescent="0.2">
      <c r="B13" s="21"/>
      <c r="C13" s="61" t="s">
        <v>29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9" t="s">
        <v>35</v>
      </c>
      <c r="C14" s="49">
        <v>273.31</v>
      </c>
      <c r="D14" s="49">
        <v>2023</v>
      </c>
      <c r="E14" s="23">
        <v>2023</v>
      </c>
      <c r="F14" s="44">
        <v>60</v>
      </c>
      <c r="G14" s="44">
        <v>22000</v>
      </c>
      <c r="H14" s="44">
        <f>E14-D14</f>
        <v>0</v>
      </c>
      <c r="I14" s="44">
        <f>F14-H14</f>
        <v>60</v>
      </c>
      <c r="J14" s="44">
        <f>IF(H14&gt;=5,90*H14/F14,0)</f>
        <v>0</v>
      </c>
      <c r="K14" s="44">
        <f>G14/100*J14</f>
        <v>0</v>
      </c>
      <c r="L14" s="44">
        <f>ROUND((G14-K14),0)</f>
        <v>22000</v>
      </c>
      <c r="M14" s="44">
        <f>O14-N14</f>
        <v>0</v>
      </c>
      <c r="N14" s="44">
        <f>ROUND(L14*C14,0)</f>
        <v>6012820</v>
      </c>
      <c r="O14" s="44">
        <f>ROUND(G14*C14,0)</f>
        <v>6012820</v>
      </c>
    </row>
    <row r="15" spans="2:15" s="22" customFormat="1" x14ac:dyDescent="0.3">
      <c r="B15" s="49" t="s">
        <v>36</v>
      </c>
      <c r="C15" s="49">
        <v>330.06</v>
      </c>
      <c r="D15" s="49">
        <v>2023</v>
      </c>
      <c r="E15" s="23">
        <v>2023</v>
      </c>
      <c r="F15" s="44">
        <v>60</v>
      </c>
      <c r="G15" s="44">
        <v>22000</v>
      </c>
      <c r="H15" s="44">
        <f>E15-D15</f>
        <v>0</v>
      </c>
      <c r="I15" s="44">
        <f>F15-H15</f>
        <v>60</v>
      </c>
      <c r="J15" s="44">
        <f>IF(H15&gt;=5,90*H15/F15,0)</f>
        <v>0</v>
      </c>
      <c r="K15" s="44">
        <f>G15/100*J15</f>
        <v>0</v>
      </c>
      <c r="L15" s="44">
        <f>ROUND((G15-K15),0)</f>
        <v>22000</v>
      </c>
      <c r="M15" s="44">
        <f>O15-N15</f>
        <v>0</v>
      </c>
      <c r="N15" s="44">
        <f>ROUND(L15*C15,0)</f>
        <v>7261320</v>
      </c>
      <c r="O15" s="44">
        <f>ROUND(G15*C15,0)</f>
        <v>7261320</v>
      </c>
    </row>
    <row r="16" spans="2:15" s="22" customFormat="1" x14ac:dyDescent="0.3">
      <c r="B16" s="49" t="s">
        <v>37</v>
      </c>
      <c r="C16" s="62">
        <v>330.06</v>
      </c>
      <c r="D16" s="49">
        <v>2023</v>
      </c>
      <c r="E16" s="23">
        <v>2023</v>
      </c>
      <c r="F16" s="44">
        <v>60</v>
      </c>
      <c r="G16" s="44">
        <v>22000</v>
      </c>
      <c r="H16" s="44">
        <f>E16-D16</f>
        <v>0</v>
      </c>
      <c r="I16" s="44">
        <f>F16-H16</f>
        <v>60</v>
      </c>
      <c r="J16" s="44">
        <f>IF(H16&gt;=5,90*H16/F16,0)</f>
        <v>0</v>
      </c>
      <c r="K16" s="44">
        <f>G16/100*J16</f>
        <v>0</v>
      </c>
      <c r="L16" s="44">
        <f>ROUND((G16-K16),0)</f>
        <v>22000</v>
      </c>
      <c r="M16" s="44">
        <f>O16-N16</f>
        <v>0</v>
      </c>
      <c r="N16" s="44">
        <f>ROUND(L16*C16,0)</f>
        <v>7261320</v>
      </c>
      <c r="O16" s="44">
        <f>ROUND(G16*C16,0)</f>
        <v>7261320</v>
      </c>
    </row>
    <row r="17" spans="2:15" s="22" customFormat="1" x14ac:dyDescent="0.3">
      <c r="B17" s="49"/>
      <c r="C17" s="62"/>
      <c r="D17" s="49"/>
      <c r="E17" s="23"/>
      <c r="F17" s="44"/>
      <c r="G17" s="44"/>
      <c r="H17" s="44"/>
      <c r="I17" s="44"/>
      <c r="J17" s="44"/>
      <c r="K17" s="44"/>
      <c r="L17" s="44"/>
      <c r="M17" s="44">
        <f>O17-N17</f>
        <v>0</v>
      </c>
      <c r="N17" s="44">
        <f>ROUND(L17*C17,0)</f>
        <v>0</v>
      </c>
      <c r="O17" s="44">
        <f>ROUND(G17*C17,0)</f>
        <v>0</v>
      </c>
    </row>
    <row r="18" spans="2:15" s="22" customFormat="1" x14ac:dyDescent="0.3">
      <c r="B18" s="49"/>
      <c r="C18" s="62"/>
      <c r="D18" s="49"/>
      <c r="E18" s="23"/>
      <c r="F18" s="44"/>
      <c r="G18" s="44"/>
      <c r="H18" s="44"/>
      <c r="I18" s="44"/>
      <c r="J18" s="44"/>
      <c r="K18" s="44"/>
      <c r="L18" s="44"/>
      <c r="M18" s="44">
        <f>O18-N18</f>
        <v>0</v>
      </c>
      <c r="N18" s="44">
        <f>ROUND(L18*C18,0)</f>
        <v>0</v>
      </c>
      <c r="O18" s="44">
        <f>ROUND(G18*C18,0)</f>
        <v>0</v>
      </c>
    </row>
    <row r="19" spans="2:15" s="26" customFormat="1" x14ac:dyDescent="0.3">
      <c r="B19" s="25" t="s">
        <v>23</v>
      </c>
      <c r="C19" s="63">
        <f>SUM(C14:C18)</f>
        <v>933.43000000000006</v>
      </c>
      <c r="D19" s="47"/>
      <c r="E19" s="47"/>
      <c r="F19" s="45"/>
      <c r="G19" s="44"/>
      <c r="H19" s="46"/>
      <c r="I19" s="46"/>
      <c r="J19" s="46"/>
      <c r="K19" s="46"/>
      <c r="L19" s="46"/>
      <c r="M19" s="48">
        <f>SUM(M14:M17)</f>
        <v>0</v>
      </c>
      <c r="N19" s="48">
        <f>SUM(N14:N17)</f>
        <v>20535460</v>
      </c>
      <c r="O19" s="48">
        <f>SUM(O14:O17)</f>
        <v>20535460</v>
      </c>
    </row>
    <row r="20" spans="2:15" s="26" customFormat="1" ht="18.75" customHeight="1" x14ac:dyDescent="0.3">
      <c r="B20" s="51"/>
      <c r="C20" s="64"/>
      <c r="D20" s="52"/>
      <c r="E20" s="52"/>
      <c r="F20" s="53"/>
      <c r="G20" s="54"/>
      <c r="H20" s="55"/>
      <c r="I20" s="55"/>
      <c r="J20" s="55"/>
      <c r="K20" s="55"/>
      <c r="L20" s="55"/>
      <c r="M20" s="56"/>
      <c r="N20" s="56"/>
      <c r="O20" s="56"/>
    </row>
    <row r="21" spans="2:15" x14ac:dyDescent="0.3">
      <c r="B21" s="80" t="s">
        <v>24</v>
      </c>
      <c r="C21" s="80"/>
      <c r="D21" s="24"/>
      <c r="E21" s="24"/>
      <c r="G21" s="29"/>
      <c r="H21" s="29"/>
      <c r="I21" s="1"/>
      <c r="J21" s="1"/>
      <c r="L21" s="1"/>
      <c r="N21" s="1"/>
      <c r="O21" s="1"/>
    </row>
    <row r="22" spans="2:15" x14ac:dyDescent="0.3">
      <c r="B22" s="12" t="s">
        <v>25</v>
      </c>
      <c r="C22" s="59">
        <v>0</v>
      </c>
      <c r="D22" s="24"/>
      <c r="E22" s="24"/>
      <c r="G22" s="29"/>
      <c r="H22" s="29"/>
      <c r="I22" s="1"/>
      <c r="J22" s="1"/>
      <c r="L22" s="1"/>
      <c r="N22" s="1"/>
      <c r="O22" s="1"/>
    </row>
    <row r="23" spans="2:15" x14ac:dyDescent="0.3">
      <c r="B23" s="13" t="s">
        <v>5</v>
      </c>
      <c r="C23" s="58">
        <v>0</v>
      </c>
      <c r="D23" s="24"/>
      <c r="E23" s="24"/>
      <c r="G23" s="29"/>
      <c r="H23" s="29"/>
      <c r="I23" s="1" t="s">
        <v>32</v>
      </c>
      <c r="J23" s="1"/>
      <c r="L23" s="1"/>
      <c r="N23" s="19"/>
      <c r="O23" s="1"/>
    </row>
    <row r="24" spans="2:15" x14ac:dyDescent="0.3">
      <c r="B24" s="13" t="s">
        <v>6</v>
      </c>
      <c r="C24" s="59">
        <f>ROUND((C22*C23),0)</f>
        <v>0</v>
      </c>
      <c r="D24" s="24"/>
      <c r="E24" s="24"/>
      <c r="G24" s="29"/>
      <c r="H24" s="29"/>
      <c r="I24" s="1"/>
      <c r="J24" s="1"/>
      <c r="L24" s="19"/>
      <c r="M24" s="19"/>
      <c r="N24" s="1"/>
      <c r="O24" s="1"/>
    </row>
    <row r="25" spans="2:15" x14ac:dyDescent="0.3">
      <c r="B25" s="27"/>
      <c r="C25" s="65"/>
      <c r="D25" s="24"/>
      <c r="E25" s="50"/>
      <c r="G25" s="29"/>
      <c r="H25" s="29"/>
      <c r="I25" s="1"/>
      <c r="J25" s="1"/>
      <c r="L25" s="1"/>
      <c r="N25" s="1"/>
      <c r="O25" s="1"/>
    </row>
    <row r="26" spans="2:15" ht="16.5" customHeight="1" x14ac:dyDescent="0.3">
      <c r="B26" s="81" t="s">
        <v>13</v>
      </c>
      <c r="C26" s="82"/>
      <c r="D26" s="24"/>
      <c r="E26" s="28"/>
      <c r="F26" s="11" t="s">
        <v>39</v>
      </c>
      <c r="G26" s="78">
        <v>14000000</v>
      </c>
      <c r="H26" s="77" t="s">
        <v>40</v>
      </c>
      <c r="I26" s="1"/>
      <c r="J26" s="1"/>
      <c r="L26" s="1"/>
      <c r="N26" s="1"/>
      <c r="O26" s="1"/>
    </row>
    <row r="27" spans="2:15" x14ac:dyDescent="0.3">
      <c r="B27" s="12" t="s">
        <v>9</v>
      </c>
      <c r="C27" s="59">
        <f>C7</f>
        <v>1080</v>
      </c>
      <c r="D27" s="30"/>
      <c r="E27" s="4"/>
      <c r="H27" s="1"/>
      <c r="I27" s="1"/>
      <c r="J27" s="1"/>
      <c r="L27" s="1"/>
      <c r="N27" s="1"/>
      <c r="O27" s="1"/>
    </row>
    <row r="28" spans="2:15" x14ac:dyDescent="0.3">
      <c r="B28" s="13" t="s">
        <v>5</v>
      </c>
      <c r="C28" s="58">
        <v>0</v>
      </c>
      <c r="D28" s="17"/>
      <c r="E28" s="4"/>
      <c r="H28" s="1"/>
      <c r="I28" s="1"/>
      <c r="J28" s="1"/>
      <c r="L28" s="1"/>
      <c r="N28" s="1"/>
      <c r="O28" s="1"/>
    </row>
    <row r="29" spans="2:15" x14ac:dyDescent="0.3">
      <c r="B29" s="13" t="s">
        <v>6</v>
      </c>
      <c r="C29" s="59">
        <f>ROUND((C27*C28),0)</f>
        <v>0</v>
      </c>
      <c r="D29" s="5"/>
      <c r="E29" s="4"/>
      <c r="H29" s="1"/>
      <c r="I29" s="1"/>
      <c r="J29" s="1"/>
      <c r="L29" s="1"/>
      <c r="N29" s="1"/>
      <c r="O29" s="1"/>
    </row>
    <row r="30" spans="2:15" x14ac:dyDescent="0.3">
      <c r="C30" s="66"/>
      <c r="D30" s="5"/>
      <c r="E30" s="5"/>
      <c r="G30" s="11"/>
      <c r="I30" s="7"/>
      <c r="J30" s="7"/>
      <c r="M30" s="11"/>
    </row>
    <row r="31" spans="2:15" x14ac:dyDescent="0.3">
      <c r="B31" s="83"/>
      <c r="C31" s="84"/>
      <c r="D31" s="11"/>
      <c r="E31" s="4"/>
      <c r="F31" s="7"/>
      <c r="G31" s="7"/>
      <c r="H31" s="1"/>
      <c r="J31" s="11"/>
      <c r="K31" s="4"/>
      <c r="M31" s="4"/>
      <c r="N31" s="1"/>
      <c r="O31" s="1"/>
    </row>
    <row r="32" spans="2:15" x14ac:dyDescent="0.3">
      <c r="B32" s="31" t="s">
        <v>11</v>
      </c>
      <c r="C32" s="59">
        <f>C9</f>
        <v>11880000</v>
      </c>
      <c r="D32" s="9"/>
      <c r="E32" s="9"/>
      <c r="F32" s="10"/>
      <c r="G32" s="10"/>
      <c r="H32" s="1"/>
      <c r="J32" s="8"/>
      <c r="K32" s="4"/>
      <c r="M32" s="4"/>
      <c r="N32" s="1"/>
      <c r="O32" s="1"/>
    </row>
    <row r="33" spans="2:15" x14ac:dyDescent="0.3">
      <c r="B33" s="31" t="s">
        <v>12</v>
      </c>
      <c r="C33" s="59">
        <f>N19</f>
        <v>20535460</v>
      </c>
      <c r="D33" s="9"/>
      <c r="E33" s="9"/>
      <c r="F33" s="10"/>
      <c r="G33" s="10"/>
      <c r="H33" s="1"/>
      <c r="J33" s="10"/>
      <c r="K33" s="4"/>
      <c r="M33" s="4"/>
      <c r="N33" s="1"/>
      <c r="O33" s="1"/>
    </row>
    <row r="34" spans="2:15" ht="33" x14ac:dyDescent="0.3">
      <c r="B34" s="31" t="s">
        <v>26</v>
      </c>
      <c r="C34" s="59">
        <f>C24</f>
        <v>0</v>
      </c>
      <c r="D34" s="9"/>
      <c r="E34" s="9"/>
      <c r="F34" s="10"/>
      <c r="G34" s="10"/>
      <c r="J34" s="10"/>
      <c r="K34" s="4"/>
      <c r="M34" s="4"/>
      <c r="N34" s="1"/>
      <c r="O34" s="1"/>
    </row>
    <row r="35" spans="2:15" x14ac:dyDescent="0.3">
      <c r="B35" s="31" t="s">
        <v>10</v>
      </c>
      <c r="C35" s="59">
        <f>C29</f>
        <v>0</v>
      </c>
      <c r="D35" s="9"/>
      <c r="E35" s="9"/>
      <c r="F35" s="10"/>
      <c r="G35" s="10"/>
      <c r="H35" s="1"/>
      <c r="J35" s="10"/>
      <c r="K35" s="4"/>
      <c r="M35" s="4"/>
      <c r="N35" s="1"/>
      <c r="O35" s="1"/>
    </row>
    <row r="36" spans="2:15" ht="33" x14ac:dyDescent="0.3">
      <c r="B36" s="32" t="s">
        <v>31</v>
      </c>
      <c r="C36" s="79">
        <f>C32+C33+C34+C35</f>
        <v>32415460</v>
      </c>
      <c r="D36" s="8"/>
      <c r="E36" s="4"/>
      <c r="F36" s="15"/>
      <c r="G36" s="4" t="s">
        <v>33</v>
      </c>
      <c r="J36" s="1"/>
      <c r="K36" s="4"/>
      <c r="M36" s="4"/>
      <c r="N36" s="1"/>
      <c r="O36" s="1"/>
    </row>
    <row r="37" spans="2:15" x14ac:dyDescent="0.3">
      <c r="B37" s="32" t="s">
        <v>7</v>
      </c>
      <c r="C37" s="79">
        <f>ROUND(C36*0.9,0)</f>
        <v>29173914</v>
      </c>
      <c r="D37" s="8"/>
      <c r="E37" s="4"/>
      <c r="F37" s="15"/>
      <c r="G37" s="15"/>
      <c r="J37" s="1"/>
      <c r="K37" s="4"/>
      <c r="M37" s="4"/>
      <c r="N37" s="1"/>
      <c r="O37" s="1"/>
    </row>
    <row r="38" spans="2:15" x14ac:dyDescent="0.3">
      <c r="B38" s="32" t="s">
        <v>8</v>
      </c>
      <c r="C38" s="79">
        <f>MROUND(C36*80%,1)</f>
        <v>25932368</v>
      </c>
      <c r="D38" s="8"/>
      <c r="E38" s="4"/>
      <c r="F38" s="15"/>
      <c r="G38" s="15"/>
      <c r="J38" s="1"/>
      <c r="K38" s="4"/>
      <c r="M38" s="4"/>
      <c r="N38" s="1"/>
      <c r="O38" s="1"/>
    </row>
    <row r="39" spans="2:15" x14ac:dyDescent="0.3">
      <c r="B39" s="32" t="s">
        <v>27</v>
      </c>
      <c r="C39" s="79">
        <f>O19</f>
        <v>20535460</v>
      </c>
      <c r="D39" s="4"/>
      <c r="E39" s="4"/>
      <c r="F39" s="4"/>
      <c r="J39" s="1"/>
      <c r="K39" s="4"/>
      <c r="M39" s="33"/>
      <c r="N39" s="1"/>
      <c r="O39" s="1"/>
    </row>
    <row r="40" spans="2:15" x14ac:dyDescent="0.3">
      <c r="B40" s="31" t="s">
        <v>28</v>
      </c>
      <c r="C40" s="79">
        <f>D9+N19</f>
        <v>20535460</v>
      </c>
      <c r="D40" s="4"/>
      <c r="E40" s="4"/>
      <c r="F40" s="4"/>
      <c r="J40" s="1"/>
      <c r="K40" s="4"/>
      <c r="M40" s="33"/>
      <c r="N40" s="1"/>
      <c r="O40" s="1"/>
    </row>
    <row r="41" spans="2:15" x14ac:dyDescent="0.3">
      <c r="B41" s="1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  <c r="M46" s="34"/>
    </row>
    <row r="47" spans="2:15" x14ac:dyDescent="0.3">
      <c r="B47" s="1"/>
      <c r="M47" s="34"/>
    </row>
    <row r="48" spans="2:15" x14ac:dyDescent="0.3">
      <c r="B48" s="1"/>
      <c r="M48" s="34"/>
    </row>
    <row r="49" spans="2:11" x14ac:dyDescent="0.3">
      <c r="B49" s="1"/>
    </row>
    <row r="50" spans="2:11" x14ac:dyDescent="0.3">
      <c r="B50" s="1"/>
    </row>
    <row r="51" spans="2:11" x14ac:dyDescent="0.3">
      <c r="B51" s="1"/>
      <c r="C51" s="57"/>
    </row>
    <row r="52" spans="2:11" x14ac:dyDescent="0.3">
      <c r="B52" s="1"/>
      <c r="C52" s="57"/>
    </row>
    <row r="53" spans="2:11" x14ac:dyDescent="0.3">
      <c r="B53" s="1"/>
      <c r="C53" s="57"/>
    </row>
    <row r="54" spans="2:11" x14ac:dyDescent="0.3">
      <c r="B54" s="1"/>
    </row>
    <row r="55" spans="2:11" x14ac:dyDescent="0.3">
      <c r="B55" s="1"/>
      <c r="C55" s="57"/>
    </row>
    <row r="56" spans="2:11" x14ac:dyDescent="0.3">
      <c r="B56" s="1"/>
      <c r="C56" s="57"/>
    </row>
    <row r="57" spans="2:11" x14ac:dyDescent="0.3">
      <c r="B57" s="1"/>
      <c r="C57" s="57"/>
    </row>
    <row r="58" spans="2:11" x14ac:dyDescent="0.3">
      <c r="B58" s="1"/>
      <c r="C58" s="57"/>
    </row>
    <row r="59" spans="2:11" x14ac:dyDescent="0.3">
      <c r="B59" s="1"/>
      <c r="C59" s="57"/>
    </row>
    <row r="60" spans="2:11" x14ac:dyDescent="0.3">
      <c r="B60" s="1"/>
      <c r="C60" s="57"/>
      <c r="G60" s="35"/>
      <c r="H60" s="35"/>
      <c r="I60" s="35"/>
      <c r="J60" s="35"/>
      <c r="K60" s="6"/>
    </row>
    <row r="61" spans="2:11" x14ac:dyDescent="0.3">
      <c r="B61" s="1"/>
      <c r="C61" s="57"/>
      <c r="G61" s="33"/>
      <c r="H61" s="1"/>
      <c r="I61" s="33"/>
      <c r="J61" s="33"/>
    </row>
    <row r="62" spans="2:11" x14ac:dyDescent="0.3">
      <c r="B62" s="1"/>
      <c r="C62" s="57"/>
      <c r="G62" s="33"/>
      <c r="H62" s="33"/>
      <c r="I62" s="43"/>
      <c r="J62" s="43"/>
    </row>
    <row r="63" spans="2:11" x14ac:dyDescent="0.3">
      <c r="B63" s="1"/>
      <c r="C63" s="57"/>
      <c r="G63" s="33"/>
      <c r="H63" s="33"/>
      <c r="I63" s="33"/>
      <c r="J63" s="33"/>
    </row>
    <row r="64" spans="2:11" x14ac:dyDescent="0.3">
      <c r="B64" s="1"/>
      <c r="C64" s="57"/>
      <c r="G64" s="33"/>
      <c r="H64" s="36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  <c r="G70" s="33"/>
      <c r="H70" s="33"/>
      <c r="I70" s="33"/>
      <c r="J70" s="33"/>
    </row>
    <row r="71" spans="2:10" x14ac:dyDescent="0.3">
      <c r="B71" s="1"/>
      <c r="C71" s="57"/>
    </row>
    <row r="72" spans="2:10" x14ac:dyDescent="0.3">
      <c r="B72" s="1"/>
      <c r="C72" s="57"/>
    </row>
    <row r="73" spans="2:10" x14ac:dyDescent="0.3">
      <c r="B73" s="1"/>
      <c r="C73" s="57"/>
    </row>
    <row r="74" spans="2:10" x14ac:dyDescent="0.3">
      <c r="B74" s="1"/>
      <c r="C74" s="57"/>
    </row>
    <row r="75" spans="2:10" x14ac:dyDescent="0.3">
      <c r="B75" s="1"/>
      <c r="C75" s="5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  <c r="G85" s="37"/>
    </row>
    <row r="86" spans="2:7" x14ac:dyDescent="0.3">
      <c r="B86" s="1"/>
      <c r="C86" s="57"/>
    </row>
    <row r="87" spans="2:7" x14ac:dyDescent="0.3">
      <c r="B87" s="1"/>
      <c r="C87" s="57"/>
    </row>
    <row r="88" spans="2:7" x14ac:dyDescent="0.3">
      <c r="B88" s="1">
        <f>3350000/300</f>
        <v>11166.666666666666</v>
      </c>
      <c r="C88" s="57"/>
    </row>
    <row r="89" spans="2:7" x14ac:dyDescent="0.3">
      <c r="B89" s="1">
        <f>B88/10.764</f>
        <v>1037.4086461042982</v>
      </c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  <row r="176" spans="2:3" x14ac:dyDescent="0.3">
      <c r="B176" s="1"/>
      <c r="C176" s="57"/>
    </row>
  </sheetData>
  <mergeCells count="5">
    <mergeCell ref="B21:C21"/>
    <mergeCell ref="B26:C26"/>
    <mergeCell ref="B31:C31"/>
    <mergeCell ref="B3:F3"/>
    <mergeCell ref="B4:H5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S29"/>
  <sheetViews>
    <sheetView workbookViewId="0">
      <selection activeCell="S29" sqref="S29"/>
    </sheetView>
  </sheetViews>
  <sheetFormatPr defaultRowHeight="15" x14ac:dyDescent="0.25"/>
  <sheetData>
    <row r="29" spans="19:19" x14ac:dyDescent="0.25">
      <c r="S29">
        <f>3350000/300</f>
        <v>11166.666666666666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A1"/>
  <sheetViews>
    <sheetView topLeftCell="A37" workbookViewId="0">
      <selection activeCell="X67" sqref="X6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2023-12-15T11:25:25Z</dcterms:modified>
</cp:coreProperties>
</file>