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17.06.2022\Jitesh Raosaheb Antapukar\"/>
    </mc:Choice>
  </mc:AlternateContent>
  <xr:revisionPtr revIDLastSave="0" documentId="13_ncr:1_{70B87064-DF1B-4502-9522-241B6D57B815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</sheets>
  <calcPr calcId="191029"/>
</workbook>
</file>

<file path=xl/calcChain.xml><?xml version="1.0" encoding="utf-8"?>
<calcChain xmlns="http://schemas.openxmlformats.org/spreadsheetml/2006/main">
  <c r="L23" i="23" l="1"/>
  <c r="J18" i="23"/>
  <c r="L7" i="23"/>
  <c r="L8" i="23" s="1"/>
  <c r="L6" i="23"/>
  <c r="L5" i="23"/>
  <c r="L14" i="23" s="1"/>
  <c r="D36" i="4"/>
  <c r="G31" i="4"/>
  <c r="G27" i="4"/>
  <c r="G29" i="4"/>
  <c r="D34" i="4"/>
  <c r="C5" i="25"/>
  <c r="C4" i="25"/>
  <c r="C3" i="25"/>
  <c r="Q2" i="4"/>
  <c r="Q3" i="4"/>
  <c r="B3" i="4" s="1"/>
  <c r="C3" i="4" s="1"/>
  <c r="D3" i="4" s="1"/>
  <c r="Q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3" i="4"/>
  <c r="C20" i="25"/>
  <c r="C16" i="25"/>
  <c r="C17" i="25" s="1"/>
  <c r="L10" i="23" l="1"/>
  <c r="L11" i="23" s="1"/>
  <c r="L12" i="23" s="1"/>
  <c r="L13" i="23" s="1"/>
  <c r="L16" i="23" s="1"/>
  <c r="L19" i="23" s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L25" i="23" l="1"/>
  <c r="L21" i="23"/>
  <c r="L20" i="23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<sst xmlns="http://schemas.openxmlformats.org/spreadsheetml/2006/main" count="155" uniqueCount="93">
  <si>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</si>
  <si>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</si>
  <si>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</si>
  <si>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</si>
  <si>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</si>
  <si>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</si>
  <si>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</si>
  <si>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</si>
  <si>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</si>
  <si>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</si>
  <si>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</si>
  <si>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</si>
  <si>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</si>
  <si>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</si>
  <si>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</si>
  <si>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</si>
  <si>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</si>
  <si>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</si>
  <si>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</si>
  <si>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</si>
  <si>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</si>
  <si>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</si>
  <si>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</si>
  <si>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</si>
  <si>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</si>
  <si>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</si>
  <si>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</si>
  <si>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</si>
  <si>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</si>
  <si>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</si>
  <si>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</si>
  <si>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</si>
  <si>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</si>
  <si>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</si>
  <si>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</si>
  <si>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</si>
  <si>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</si>
  <si>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</si>
  <si>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</si>
  <si>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</si>
  <si>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</si>
  <si>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</si>
  <si>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</si>
  <si>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</si>
  <si>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</si>
  <si>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</si>
  <si>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</si>
  <si>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</si>
  <si>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</si>
  <si>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</si>
  <si>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</si>
  <si>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</si>
  <si>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</si>
  <si>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</si>
  <si>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</si>
  <si>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</si>
  <si>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</si>
  <si>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</si>
  <si>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</si>
  <si>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</si>
  <si>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</si>
  <si>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</si>
  <si>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</si>
  <si>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</si>
  <si>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</si>
  <si>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</si>
  <si>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</si>
  <si>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</si>
  <si>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</si>
  <si>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</si>
  <si>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</si>
  <si>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</si>
  <si>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</si>
  <si>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</si>
  <si>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</si>
  <si>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</si>
  <si>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</si>
  <si>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</si>
  <si>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</si>
  <si>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</si>
  <si>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</si>
  <si>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</si>
  <si>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</si>
  <si>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</si>
  <si>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PRE VAL - VASTU - 2018</t>
  </si>
  <si>
    <t>ACA</t>
  </si>
  <si>
    <t>OC-2003</t>
  </si>
  <si>
    <t>SBUA</t>
  </si>
  <si>
    <t>RATE</t>
  </si>
  <si>
    <t>OTLA</t>
  </si>
  <si>
    <t>TMCA</t>
  </si>
  <si>
    <t>CA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</si>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</sst>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77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83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78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79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80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81</v>
      </c>
      <c r="C8" s="57">
        <f>C7*D13%</f>
        <v>305039.39499999996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82</v>
      </c>
      <c r="C9" s="62">
        <f>C6+C8</f>
        <v>334439.39499999996</v>
      </c>
      <c r="D9" s="63" t="s">
        <v>62</v>
      </c>
      <c r="E9" s="64">
        <f>C9/10.764</f>
        <v>31070.177907840949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2018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5</v>
      </c>
      <c r="D13" s="70">
        <f>D12-C13</f>
        <v>95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N84"/>
  <sheetViews>
    <sheetView tabSelected="1" workbookViewId="0">
      <selection activeCell="L25" sqref="L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  <col min="10" max="10" width="21.7109375" bestFit="1" customWidth="1"/>
    <col min="12" max="12" width="14.28515625" bestFit="1" customWidth="1"/>
    <col min="13" max="13" width="9" bestFit="1" customWidth="1"/>
    <col min="14" max="14" width="13.85546875" customWidth="1"/>
  </cols>
  <sheetData>
    <row r="1" spans="1:14" x14ac:dyDescent="0.25">
      <c r="A1" s="11"/>
      <c r="B1" s="12"/>
      <c r="C1" s="13"/>
      <c r="D1" s="14"/>
      <c r="F1" s="15"/>
      <c r="J1" s="11"/>
      <c r="K1" s="80" t="s">
        <v>92</v>
      </c>
      <c r="L1" s="13"/>
      <c r="M1" s="14"/>
    </row>
    <row r="2" spans="1:14" x14ac:dyDescent="0.25">
      <c r="A2" s="16"/>
      <c r="D2" s="18"/>
      <c r="F2" s="19"/>
      <c r="J2" s="16"/>
      <c r="L2" s="17"/>
      <c r="M2" s="18"/>
    </row>
    <row r="3" spans="1:14" x14ac:dyDescent="0.25">
      <c r="A3" s="16" t="s">
        <v>13</v>
      </c>
      <c r="B3" s="20"/>
      <c r="C3" s="21">
        <v>53000</v>
      </c>
      <c r="D3" s="24" t="s">
        <v>76</v>
      </c>
      <c r="E3" s="6" t="s">
        <v>91</v>
      </c>
      <c r="F3" s="19"/>
      <c r="J3" s="16" t="s">
        <v>13</v>
      </c>
      <c r="K3" s="20"/>
      <c r="L3" s="21">
        <v>53500</v>
      </c>
      <c r="M3" s="24" t="s">
        <v>76</v>
      </c>
      <c r="N3" s="6" t="s">
        <v>91</v>
      </c>
    </row>
    <row r="4" spans="1:14" ht="75" x14ac:dyDescent="0.25">
      <c r="A4" s="23" t="s">
        <v>14</v>
      </c>
      <c r="B4" s="20"/>
      <c r="C4" s="21">
        <v>3000</v>
      </c>
      <c r="D4" s="24"/>
      <c r="F4" s="19"/>
      <c r="J4" s="23" t="s">
        <v>14</v>
      </c>
      <c r="K4" s="20"/>
      <c r="L4" s="21">
        <v>3000</v>
      </c>
      <c r="M4" s="24"/>
    </row>
    <row r="5" spans="1:14" x14ac:dyDescent="0.25">
      <c r="A5" s="16" t="s">
        <v>15</v>
      </c>
      <c r="B5" s="20"/>
      <c r="C5" s="21">
        <f>C3-C4</f>
        <v>50000</v>
      </c>
      <c r="D5" s="24"/>
      <c r="F5" s="19"/>
      <c r="J5" s="16" t="s">
        <v>15</v>
      </c>
      <c r="K5" s="20"/>
      <c r="L5" s="21">
        <f>L3-L4</f>
        <v>50500</v>
      </c>
      <c r="M5" s="24"/>
    </row>
    <row r="6" spans="1:14" x14ac:dyDescent="0.25">
      <c r="A6" s="16" t="s">
        <v>16</v>
      </c>
      <c r="B6" s="20"/>
      <c r="C6" s="21">
        <f>C4</f>
        <v>3000</v>
      </c>
      <c r="D6" s="24"/>
      <c r="F6" s="19"/>
      <c r="J6" s="16" t="s">
        <v>16</v>
      </c>
      <c r="K6" s="20"/>
      <c r="L6" s="21">
        <f>L4</f>
        <v>3000</v>
      </c>
      <c r="M6" s="24"/>
    </row>
    <row r="7" spans="1:14" x14ac:dyDescent="0.25">
      <c r="A7" s="16" t="s">
        <v>17</v>
      </c>
      <c r="B7" s="25"/>
      <c r="C7" s="26">
        <f>D7-D8</f>
        <v>5</v>
      </c>
      <c r="D7" s="26">
        <v>2023</v>
      </c>
      <c r="F7" s="19"/>
      <c r="J7" s="16" t="s">
        <v>17</v>
      </c>
      <c r="K7" s="25"/>
      <c r="L7" s="26">
        <f>M7-M8</f>
        <v>5</v>
      </c>
      <c r="M7" s="26">
        <v>2023</v>
      </c>
    </row>
    <row r="8" spans="1:14" x14ac:dyDescent="0.25">
      <c r="A8" s="16" t="s">
        <v>18</v>
      </c>
      <c r="B8" s="25"/>
      <c r="C8" s="26">
        <f>C9-C7</f>
        <v>55</v>
      </c>
      <c r="D8" s="26">
        <v>2018</v>
      </c>
      <c r="F8" s="19"/>
      <c r="J8" s="16" t="s">
        <v>18</v>
      </c>
      <c r="K8" s="25"/>
      <c r="L8" s="26">
        <f>L9-L7</f>
        <v>55</v>
      </c>
      <c r="M8" s="26">
        <v>2018</v>
      </c>
    </row>
    <row r="9" spans="1:14" x14ac:dyDescent="0.25">
      <c r="A9" s="16" t="s">
        <v>19</v>
      </c>
      <c r="B9" s="25"/>
      <c r="C9" s="26">
        <v>60</v>
      </c>
      <c r="D9" s="26"/>
      <c r="F9" s="19"/>
      <c r="J9" s="16" t="s">
        <v>19</v>
      </c>
      <c r="K9" s="25"/>
      <c r="L9" s="26">
        <v>60</v>
      </c>
      <c r="M9" s="26"/>
    </row>
    <row r="10" spans="1:14" ht="60" x14ac:dyDescent="0.25">
      <c r="A10" s="23" t="s">
        <v>20</v>
      </c>
      <c r="B10" s="25"/>
      <c r="C10" s="26">
        <f>90*C7/C9</f>
        <v>7.5</v>
      </c>
      <c r="D10" s="26"/>
      <c r="F10" s="19"/>
      <c r="J10" s="23" t="s">
        <v>20</v>
      </c>
      <c r="K10" s="25"/>
      <c r="L10" s="26">
        <f>90*L7/L9</f>
        <v>7.5</v>
      </c>
      <c r="M10" s="26"/>
    </row>
    <row r="11" spans="1:14" x14ac:dyDescent="0.25">
      <c r="A11" s="16"/>
      <c r="B11" s="27"/>
      <c r="C11" s="28">
        <f>C10%</f>
        <v>7.4999999999999997E-2</v>
      </c>
      <c r="D11" s="28"/>
      <c r="F11" s="19"/>
      <c r="J11" s="16"/>
      <c r="K11" s="27"/>
      <c r="L11" s="28">
        <f>L10%</f>
        <v>7.4999999999999997E-2</v>
      </c>
      <c r="M11" s="28"/>
    </row>
    <row r="12" spans="1:14" x14ac:dyDescent="0.25">
      <c r="A12" s="16" t="s">
        <v>21</v>
      </c>
      <c r="B12" s="20"/>
      <c r="C12" s="21">
        <f>C6*C11</f>
        <v>225</v>
      </c>
      <c r="D12" s="24"/>
      <c r="F12" s="19"/>
      <c r="J12" s="16" t="s">
        <v>21</v>
      </c>
      <c r="K12" s="20"/>
      <c r="L12" s="21">
        <f>L6*L11</f>
        <v>225</v>
      </c>
      <c r="M12" s="24"/>
    </row>
    <row r="13" spans="1:14" x14ac:dyDescent="0.25">
      <c r="A13" s="16" t="s">
        <v>22</v>
      </c>
      <c r="B13" s="20"/>
      <c r="C13" s="21">
        <f>C6-C12</f>
        <v>2775</v>
      </c>
      <c r="D13" s="24"/>
      <c r="F13" s="19"/>
      <c r="J13" s="16" t="s">
        <v>22</v>
      </c>
      <c r="K13" s="20"/>
      <c r="L13" s="21">
        <f>L6-L12</f>
        <v>2775</v>
      </c>
      <c r="M13" s="24"/>
    </row>
    <row r="14" spans="1:14" x14ac:dyDescent="0.25">
      <c r="A14" s="16" t="s">
        <v>15</v>
      </c>
      <c r="B14" s="20"/>
      <c r="C14" s="21">
        <f>C5</f>
        <v>50000</v>
      </c>
      <c r="D14" s="24"/>
      <c r="F14" s="19"/>
      <c r="J14" s="16" t="s">
        <v>15</v>
      </c>
      <c r="K14" s="20"/>
      <c r="L14" s="21">
        <f>L5</f>
        <v>50500</v>
      </c>
      <c r="M14" s="24"/>
    </row>
    <row r="15" spans="1:14" x14ac:dyDescent="0.25">
      <c r="B15" s="20"/>
      <c r="C15" s="21"/>
      <c r="D15" s="24"/>
      <c r="F15" s="19"/>
      <c r="K15" s="20"/>
      <c r="L15" s="21"/>
      <c r="M15" s="24"/>
    </row>
    <row r="16" spans="1:14" x14ac:dyDescent="0.25">
      <c r="A16" s="29" t="s">
        <v>23</v>
      </c>
      <c r="B16" s="30"/>
      <c r="C16" s="22">
        <f>C14+C13</f>
        <v>52775</v>
      </c>
      <c r="D16" s="24"/>
      <c r="F16" s="19"/>
      <c r="J16" s="29" t="s">
        <v>23</v>
      </c>
      <c r="K16" s="30"/>
      <c r="L16" s="22">
        <f>L14+L13</f>
        <v>53275</v>
      </c>
      <c r="M16" s="24"/>
    </row>
    <row r="17" spans="1:14" x14ac:dyDescent="0.25">
      <c r="B17" s="25"/>
      <c r="C17" s="26"/>
      <c r="D17" s="26"/>
      <c r="F17" s="19"/>
      <c r="K17" s="25"/>
      <c r="L17" s="26"/>
      <c r="M17" s="26"/>
    </row>
    <row r="18" spans="1:14" x14ac:dyDescent="0.25">
      <c r="A18" s="76" t="str">
        <f>E3</f>
        <v>CA</v>
      </c>
      <c r="B18" s="7"/>
      <c r="C18" s="31">
        <v>814</v>
      </c>
      <c r="D18" s="26"/>
      <c r="F18" s="19"/>
      <c r="J18" s="76" t="str">
        <f>N3</f>
        <v>CA</v>
      </c>
      <c r="K18" s="7"/>
      <c r="L18" s="31">
        <v>814</v>
      </c>
      <c r="M18" s="26"/>
    </row>
    <row r="19" spans="1:14" x14ac:dyDescent="0.25">
      <c r="A19" s="16" t="s">
        <v>74</v>
      </c>
      <c r="B19" s="6"/>
      <c r="C19" s="32">
        <f>C18*C16</f>
        <v>42958850</v>
      </c>
      <c r="D19" s="33"/>
      <c r="E19" s="70"/>
      <c r="F19" s="34"/>
      <c r="J19" s="16" t="s">
        <v>74</v>
      </c>
      <c r="K19" s="6"/>
      <c r="L19" s="32">
        <f>L18*L16</f>
        <v>43365850</v>
      </c>
      <c r="M19" s="33"/>
      <c r="N19" s="70"/>
    </row>
    <row r="20" spans="1:14" x14ac:dyDescent="0.25">
      <c r="A20" s="16" t="s">
        <v>24</v>
      </c>
      <c r="C20" s="35">
        <f>C19*90%</f>
        <v>38662965</v>
      </c>
      <c r="D20" s="32"/>
      <c r="F20" s="19"/>
      <c r="J20" s="16" t="s">
        <v>24</v>
      </c>
      <c r="L20" s="35">
        <f>L19*90%</f>
        <v>39029265</v>
      </c>
      <c r="M20" s="32"/>
    </row>
    <row r="21" spans="1:14" x14ac:dyDescent="0.25">
      <c r="A21" s="16" t="s">
        <v>25</v>
      </c>
      <c r="C21" s="35">
        <f>C19*80%</f>
        <v>34367080</v>
      </c>
      <c r="D21" s="35"/>
      <c r="F21" s="19"/>
      <c r="J21" s="16" t="s">
        <v>25</v>
      </c>
      <c r="L21" s="35">
        <f>L19*80%</f>
        <v>34692680</v>
      </c>
      <c r="M21" s="35"/>
    </row>
    <row r="22" spans="1:14" x14ac:dyDescent="0.25">
      <c r="A22" s="16"/>
      <c r="D22" s="26"/>
      <c r="F22" s="36"/>
      <c r="J22" s="16"/>
      <c r="L22" s="17"/>
      <c r="M22" s="26"/>
    </row>
    <row r="23" spans="1:14" x14ac:dyDescent="0.25">
      <c r="A23" s="37" t="s">
        <v>26</v>
      </c>
      <c r="B23" s="38"/>
      <c r="C23" s="39">
        <f>C4*C18</f>
        <v>2442000</v>
      </c>
      <c r="D23" s="39"/>
      <c r="J23" s="37" t="s">
        <v>26</v>
      </c>
      <c r="K23" s="38"/>
      <c r="L23" s="39">
        <f>L4*L18</f>
        <v>2442000</v>
      </c>
      <c r="M23" s="39"/>
    </row>
    <row r="24" spans="1:14" x14ac:dyDescent="0.25">
      <c r="A24" s="16" t="s">
        <v>27</v>
      </c>
      <c r="J24" s="16" t="s">
        <v>27</v>
      </c>
      <c r="L24" s="17"/>
      <c r="M24" s="17"/>
    </row>
    <row r="25" spans="1:14" x14ac:dyDescent="0.25">
      <c r="A25" s="40" t="s">
        <v>28</v>
      </c>
      <c r="B25" s="17"/>
      <c r="C25" s="35">
        <f>C19*0.03/12</f>
        <v>107397.125</v>
      </c>
      <c r="D25" s="35"/>
      <c r="J25" s="40" t="s">
        <v>28</v>
      </c>
      <c r="K25" s="17"/>
      <c r="L25" s="35">
        <f>L19*0.03/12</f>
        <v>108414.625</v>
      </c>
      <c r="M25" s="35"/>
    </row>
    <row r="26" spans="1:14" x14ac:dyDescent="0.25">
      <c r="C26" s="35"/>
      <c r="D26" s="35"/>
      <c r="L26" s="35"/>
      <c r="M26" s="35"/>
    </row>
    <row r="27" spans="1:14" x14ac:dyDescent="0.25">
      <c r="C27" s="35"/>
      <c r="D27" s="35"/>
      <c r="L27" s="35"/>
      <c r="M27" s="35"/>
    </row>
    <row r="28" spans="1:14" x14ac:dyDescent="0.25">
      <c r="C28"/>
      <c r="D28"/>
    </row>
    <row r="29" spans="1:14" x14ac:dyDescent="0.25">
      <c r="C29"/>
      <c r="D29"/>
    </row>
    <row r="30" spans="1:14" x14ac:dyDescent="0.25">
      <c r="C30"/>
      <c r="D30"/>
    </row>
    <row r="31" spans="1:14" x14ac:dyDescent="0.25">
      <c r="C31"/>
      <c r="D31"/>
    </row>
    <row r="32" spans="1:1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F4" sqref="F4: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666.66666666666674</v>
      </c>
      <c r="C2" s="4">
        <f t="shared" ref="C2:C16" si="1">B2*1.2</f>
        <v>800.00000000000011</v>
      </c>
      <c r="D2" s="4">
        <f t="shared" ref="D2:D16" si="2">C2*1.2</f>
        <v>960.00000000000011</v>
      </c>
      <c r="E2" s="5">
        <f t="shared" ref="E2:E16" si="3">R2</f>
        <v>35000000</v>
      </c>
      <c r="F2" s="77">
        <f t="shared" ref="F2:F15" si="4">ROUND((E2/B2),0)</f>
        <v>52500</v>
      </c>
      <c r="G2" s="77">
        <f t="shared" ref="G2:G15" si="5">ROUND((E2/C2),0)</f>
        <v>43750</v>
      </c>
      <c r="H2" s="77">
        <f t="shared" ref="H2:H15" si="6">ROUND((E2/D2),0)</f>
        <v>36458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v>800</v>
      </c>
      <c r="Q2" s="7">
        <f t="shared" ref="Q2:Q10" si="9">P2/1.2</f>
        <v>666.66666666666674</v>
      </c>
      <c r="R2" s="78">
        <v>35000000</v>
      </c>
      <c r="S2" s="2"/>
    </row>
    <row r="3" spans="1:19" x14ac:dyDescent="0.25">
      <c r="A3" s="4">
        <v>2</v>
      </c>
      <c r="B3" s="4">
        <f t="shared" si="0"/>
        <v>133.33333333333334</v>
      </c>
      <c r="C3" s="4">
        <f t="shared" si="1"/>
        <v>160</v>
      </c>
      <c r="D3" s="4">
        <f t="shared" si="2"/>
        <v>192</v>
      </c>
      <c r="E3" s="5">
        <f t="shared" si="3"/>
        <v>8000000</v>
      </c>
      <c r="F3" s="77">
        <f t="shared" si="4"/>
        <v>60000</v>
      </c>
      <c r="G3" s="77">
        <f t="shared" si="5"/>
        <v>50000</v>
      </c>
      <c r="H3" s="77">
        <f t="shared" si="6"/>
        <v>41667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v>160</v>
      </c>
      <c r="Q3" s="7">
        <f t="shared" si="9"/>
        <v>133.33333333333334</v>
      </c>
      <c r="R3" s="78">
        <v>8000000</v>
      </c>
      <c r="S3" s="2"/>
    </row>
    <row r="4" spans="1:19" x14ac:dyDescent="0.25">
      <c r="A4" s="4">
        <v>3</v>
      </c>
      <c r="B4" s="4">
        <f t="shared" si="0"/>
        <v>414.16666666666669</v>
      </c>
      <c r="C4" s="4">
        <f t="shared" si="1"/>
        <v>497</v>
      </c>
      <c r="D4" s="4">
        <f t="shared" si="2"/>
        <v>596.4</v>
      </c>
      <c r="E4" s="5">
        <f t="shared" si="3"/>
        <v>25000000</v>
      </c>
      <c r="F4" s="4">
        <f t="shared" si="4"/>
        <v>60362</v>
      </c>
      <c r="G4" s="4">
        <f t="shared" si="5"/>
        <v>50302</v>
      </c>
      <c r="H4" s="4">
        <f t="shared" si="6"/>
        <v>41918</v>
      </c>
      <c r="I4" s="4">
        <f t="shared" si="7"/>
        <v>0</v>
      </c>
      <c r="J4" s="4">
        <f t="shared" si="8"/>
        <v>0</v>
      </c>
      <c r="O4">
        <v>0</v>
      </c>
      <c r="P4">
        <v>497</v>
      </c>
      <c r="Q4">
        <f t="shared" si="9"/>
        <v>414.16666666666669</v>
      </c>
      <c r="R4" s="2">
        <v>25000000</v>
      </c>
      <c r="S4" s="2"/>
    </row>
    <row r="5" spans="1:19" x14ac:dyDescent="0.25">
      <c r="A5" s="4">
        <v>4</v>
      </c>
      <c r="B5" s="4">
        <f t="shared" si="0"/>
        <v>574</v>
      </c>
      <c r="C5" s="4">
        <f t="shared" si="1"/>
        <v>688.8</v>
      </c>
      <c r="D5" s="4">
        <f t="shared" si="2"/>
        <v>826.56</v>
      </c>
      <c r="E5" s="5">
        <f t="shared" si="3"/>
        <v>35000000</v>
      </c>
      <c r="F5" s="4">
        <f t="shared" si="4"/>
        <v>60976</v>
      </c>
      <c r="G5" s="4">
        <f t="shared" si="5"/>
        <v>50813</v>
      </c>
      <c r="H5" s="4">
        <f t="shared" si="6"/>
        <v>42344</v>
      </c>
      <c r="I5" s="4">
        <f t="shared" si="7"/>
        <v>0</v>
      </c>
      <c r="J5" s="4">
        <f t="shared" si="8"/>
        <v>0</v>
      </c>
      <c r="O5">
        <v>0</v>
      </c>
      <c r="P5">
        <f t="shared" ref="P5:P10" si="10">O5/1.2</f>
        <v>0</v>
      </c>
      <c r="Q5">
        <v>574</v>
      </c>
      <c r="R5" s="2">
        <v>35000000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74" t="s">
        <v>86</v>
      </c>
    </row>
    <row r="24" spans="1:19" s="10" customFormat="1" x14ac:dyDescent="0.25">
      <c r="F24" s="73"/>
    </row>
    <row r="25" spans="1:19" s="10" customFormat="1" x14ac:dyDescent="0.25">
      <c r="F25" s="74" t="s">
        <v>71</v>
      </c>
      <c r="G25" s="10">
        <v>110</v>
      </c>
    </row>
    <row r="26" spans="1:19" s="10" customFormat="1" x14ac:dyDescent="0.25">
      <c r="F26" s="74" t="s">
        <v>89</v>
      </c>
      <c r="G26" s="10">
        <v>48</v>
      </c>
    </row>
    <row r="27" spans="1:19" s="10" customFormat="1" x14ac:dyDescent="0.25">
      <c r="F27" s="74" t="s">
        <v>90</v>
      </c>
      <c r="G27" s="10">
        <f>SUM(G25:G26)</f>
        <v>158</v>
      </c>
    </row>
    <row r="28" spans="1:19" s="10" customFormat="1" x14ac:dyDescent="0.25">
      <c r="C28" s="72" t="s">
        <v>75</v>
      </c>
      <c r="D28" s="72"/>
      <c r="F28" s="57" t="s">
        <v>85</v>
      </c>
      <c r="G28" s="57">
        <v>108</v>
      </c>
    </row>
    <row r="29" spans="1:19" s="10" customFormat="1" x14ac:dyDescent="0.25">
      <c r="C29" s="72" t="s">
        <v>1</v>
      </c>
      <c r="D29" s="72"/>
      <c r="F29" s="57" t="s">
        <v>72</v>
      </c>
      <c r="G29" s="57">
        <f>G28*1.2</f>
        <v>129.6</v>
      </c>
      <c r="H29" s="10">
        <f>G29/G28</f>
        <v>1.2</v>
      </c>
    </row>
    <row r="30" spans="1:19" s="10" customFormat="1" x14ac:dyDescent="0.25">
      <c r="F30" s="57" t="s">
        <v>73</v>
      </c>
      <c r="G30" s="57">
        <v>50000</v>
      </c>
    </row>
    <row r="31" spans="1:19" s="10" customFormat="1" x14ac:dyDescent="0.25">
      <c r="C31" s="75" t="s">
        <v>84</v>
      </c>
      <c r="D31" s="75"/>
      <c r="F31" s="75" t="s">
        <v>74</v>
      </c>
      <c r="G31" s="75">
        <f>G28*G30</f>
        <v>5400000</v>
      </c>
      <c r="H31" s="10" t="e">
        <f>G31/D29</f>
        <v>#DIV/0!</v>
      </c>
    </row>
    <row r="32" spans="1:19" s="10" customFormat="1" x14ac:dyDescent="0.25">
      <c r="C32" s="75" t="s">
        <v>87</v>
      </c>
      <c r="D32" s="75">
        <v>190</v>
      </c>
      <c r="F32" s="75" t="s">
        <v>24</v>
      </c>
      <c r="G32" s="75">
        <f>G31*90%</f>
        <v>4860000</v>
      </c>
    </row>
    <row r="33" spans="3:7" s="10" customFormat="1" x14ac:dyDescent="0.25">
      <c r="C33" s="75" t="s">
        <v>88</v>
      </c>
      <c r="D33" s="75">
        <v>24000</v>
      </c>
      <c r="F33" s="75" t="s">
        <v>25</v>
      </c>
      <c r="G33" s="75">
        <f>G31*80%</f>
        <v>4320000</v>
      </c>
    </row>
    <row r="34" spans="3:7" s="10" customFormat="1" x14ac:dyDescent="0.25">
      <c r="C34" s="75" t="s">
        <v>74</v>
      </c>
      <c r="D34" s="75">
        <f>D32*D33</f>
        <v>4560000</v>
      </c>
    </row>
    <row r="35" spans="3:7" s="10" customFormat="1" x14ac:dyDescent="0.25">
      <c r="C35" s="75"/>
      <c r="D35" s="75"/>
    </row>
    <row r="36" spans="3:7" s="10" customFormat="1" x14ac:dyDescent="0.25">
      <c r="D36" s="10">
        <f>D34/G28</f>
        <v>42222.222222222219</v>
      </c>
    </row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Depreciation</vt:lpstr>
      <vt:lpstr>Site Measurement</vt:lpstr>
      <vt:lpstr>Calculation</vt:lpstr>
      <vt:lpstr>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116-PC</cp:lastModifiedBy>
  <cp:lastPrinted>2019-11-05T06:14:02Z</cp:lastPrinted>
  <dcterms:created xsi:type="dcterms:W3CDTF">2018-02-17T10:36:41Z</dcterms:created>
  <dcterms:modified xsi:type="dcterms:W3CDTF">2023-11-03T12:41:25Z</dcterms:modified>
</cp:coreProperties>
</file>