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C_Jitesh Kajavadra\"/>
    </mc:Choice>
  </mc:AlternateContent>
  <xr:revisionPtr revIDLastSave="0" documentId="13_ncr:1_{51648711-FD69-445C-BB48-4542EA85A9B8}" xr6:coauthVersionLast="47" xr6:coauthVersionMax="47" xr10:uidLastSave="{00000000-0000-0000-0000-000000000000}"/>
  <bookViews>
    <workbookView xWindow="-120" yWindow="-120" windowWidth="29040" windowHeight="15720" tabRatio="932" firstSheet="1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6" r:id="rId14"/>
    <sheet name="Sheet11" sheetId="27" r:id="rId15"/>
    <sheet name="Sheet12" sheetId="28" r:id="rId16"/>
    <sheet name="Sheet13" sheetId="29" r:id="rId17"/>
    <sheet name="Sheet14" sheetId="30" r:id="rId18"/>
    <sheet name="Sheet15" sheetId="31" r:id="rId19"/>
    <sheet name="Sheet16" sheetId="32" r:id="rId20"/>
    <sheet name="Sheet17" sheetId="33" r:id="rId21"/>
    <sheet name="Sheet18" sheetId="34" r:id="rId22"/>
    <sheet name="Sheet19" sheetId="35" r:id="rId2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9" i="4" l="1"/>
  <c r="P18" i="4"/>
  <c r="D19" i="23" l="1"/>
  <c r="P12" i="4"/>
  <c r="P11" i="4"/>
  <c r="Q11" i="4" s="1"/>
  <c r="B11" i="4" s="1"/>
  <c r="C11" i="4" s="1"/>
  <c r="D11" i="4" s="1"/>
  <c r="P7" i="4"/>
  <c r="P6" i="4"/>
  <c r="P9" i="4"/>
  <c r="B9" i="4" s="1"/>
  <c r="C9" i="4" s="1"/>
  <c r="D9" i="4" s="1"/>
  <c r="P8" i="4"/>
  <c r="B8" i="4" s="1"/>
  <c r="C8" i="4" s="1"/>
  <c r="D8" i="4" s="1"/>
  <c r="P2" i="4"/>
  <c r="B2" i="4" s="1"/>
  <c r="C2" i="4" s="1"/>
  <c r="J2" i="4"/>
  <c r="I2" i="4"/>
  <c r="J8" i="4"/>
  <c r="I8" i="4"/>
  <c r="J7" i="4"/>
  <c r="I7" i="4"/>
  <c r="J6" i="4"/>
  <c r="I6" i="4"/>
  <c r="P5" i="4"/>
  <c r="J5" i="4"/>
  <c r="I5" i="4"/>
  <c r="P4" i="4"/>
  <c r="Q4" i="4" s="1"/>
  <c r="B4" i="4" s="1"/>
  <c r="C4" i="4" s="1"/>
  <c r="D4" i="4" s="1"/>
  <c r="J4" i="4"/>
  <c r="I4" i="4"/>
  <c r="O1" i="24"/>
  <c r="O11" i="24" s="1"/>
  <c r="O2" i="24"/>
  <c r="O3" i="24"/>
  <c r="O5" i="24"/>
  <c r="O6" i="24"/>
  <c r="O7" i="24"/>
  <c r="O8" i="24"/>
  <c r="O9" i="24"/>
  <c r="O10" i="24"/>
  <c r="O13" i="24"/>
  <c r="O14" i="24"/>
  <c r="O17" i="24" s="1"/>
  <c r="O15" i="24"/>
  <c r="O16" i="24"/>
  <c r="G31" i="4"/>
  <c r="G33" i="4" s="1"/>
  <c r="G29" i="4"/>
  <c r="G27" i="4"/>
  <c r="AA13" i="4"/>
  <c r="X35" i="4"/>
  <c r="W35" i="4"/>
  <c r="R33" i="4"/>
  <c r="S33" i="4" s="1"/>
  <c r="W26" i="4"/>
  <c r="W25" i="4"/>
  <c r="W24" i="4"/>
  <c r="W23" i="4"/>
  <c r="W22" i="4"/>
  <c r="C4" i="25"/>
  <c r="C5" i="25" s="1"/>
  <c r="C3" i="25"/>
  <c r="B3" i="4"/>
  <c r="C3" i="4" s="1"/>
  <c r="D3" i="4" s="1"/>
  <c r="B6" i="4"/>
  <c r="C6" i="4" s="1"/>
  <c r="B7" i="4"/>
  <c r="C7" i="4" s="1"/>
  <c r="D7" i="4" s="1"/>
  <c r="P10" i="4"/>
  <c r="B10" i="4" s="1"/>
  <c r="C10" i="4" s="1"/>
  <c r="P17" i="4"/>
  <c r="J17" i="4"/>
  <c r="I17" i="4"/>
  <c r="P15" i="4"/>
  <c r="B15" i="4" s="1"/>
  <c r="C15" i="4" s="1"/>
  <c r="D15" i="4" s="1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Q12" i="4"/>
  <c r="B12" i="4" s="1"/>
  <c r="C12" i="4" s="1"/>
  <c r="D12" i="4" s="1"/>
  <c r="J12" i="4"/>
  <c r="I12" i="4"/>
  <c r="J11" i="4"/>
  <c r="I11" i="4"/>
  <c r="J10" i="4"/>
  <c r="I10" i="4"/>
  <c r="J9" i="4"/>
  <c r="I9" i="4"/>
  <c r="J3" i="4"/>
  <c r="I3" i="4"/>
  <c r="C12" i="25"/>
  <c r="C11" i="25"/>
  <c r="A18" i="23"/>
  <c r="P20" i="4"/>
  <c r="B20" i="4" s="1"/>
  <c r="C20" i="4" s="1"/>
  <c r="D20" i="4" s="1"/>
  <c r="J20" i="4"/>
  <c r="I20" i="4"/>
  <c r="E20" i="4"/>
  <c r="P16" i="4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G6" i="4" l="1"/>
  <c r="F4" i="4"/>
  <c r="D21" i="23"/>
  <c r="D20" i="23"/>
  <c r="F8" i="4"/>
  <c r="F6" i="4"/>
  <c r="G4" i="4"/>
  <c r="G8" i="4"/>
  <c r="H7" i="4"/>
  <c r="G2" i="4"/>
  <c r="F2" i="4"/>
  <c r="H4" i="4"/>
  <c r="F7" i="4"/>
  <c r="H8" i="4"/>
  <c r="G7" i="4"/>
  <c r="G11" i="4"/>
  <c r="H12" i="4"/>
  <c r="F14" i="4"/>
  <c r="J31" i="4"/>
  <c r="G15" i="4"/>
  <c r="H9" i="4"/>
  <c r="F10" i="4"/>
  <c r="G3" i="4"/>
  <c r="H3" i="4"/>
  <c r="D2" i="4"/>
  <c r="H2" i="4" s="1"/>
  <c r="D6" i="4"/>
  <c r="H6" i="4" s="1"/>
  <c r="F13" i="4"/>
  <c r="D10" i="4"/>
  <c r="H10" i="4" s="1"/>
  <c r="G10" i="4"/>
  <c r="D14" i="4"/>
  <c r="G14" i="4"/>
  <c r="G9" i="4"/>
  <c r="F12" i="4"/>
  <c r="G13" i="4"/>
  <c r="H14" i="4"/>
  <c r="F9" i="4"/>
  <c r="H15" i="4"/>
  <c r="H16" i="4"/>
  <c r="F3" i="4"/>
  <c r="F11" i="4"/>
  <c r="G12" i="4"/>
  <c r="H13" i="4"/>
  <c r="F15" i="4"/>
  <c r="H11" i="4"/>
  <c r="C13" i="25"/>
  <c r="D13" i="25" s="1"/>
  <c r="B5" i="4"/>
  <c r="F5" i="4" s="1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/>
  <c r="E9" i="25" s="1"/>
  <c r="C5" i="4"/>
  <c r="G5" i="4" s="1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I20" i="24" l="1"/>
  <c r="I22" i="24"/>
  <c r="D5" i="4"/>
  <c r="H5" i="4" s="1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Q19" i="4"/>
  <c r="J19" i="4"/>
  <c r="I19" i="4"/>
  <c r="E19" i="4"/>
  <c r="Q18" i="4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7" i="4" l="1"/>
  <c r="H17" i="4" s="1"/>
  <c r="D19" i="4"/>
  <c r="H19" i="4" s="1"/>
</calcChain>
</file>

<file path=xl/sharedStrings.xml><?xml version="1.0" encoding="utf-8"?>
<sst xmlns="http://schemas.openxmlformats.org/spreadsheetml/2006/main" count="152" uniqueCount="106">
  <si>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</si>
  <si>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</si>
  <si>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</si>
  <si>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</si>
  <si>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</si>
  <si>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</si>
  <si>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</si>
  <si>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</si>
  <si>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</si>
  <si>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</si>
  <si>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</si>
  <si>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</si>
  <si>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</si>
  <si>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</si>
  <si>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</si>
  <si>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</si>
  <si>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</si>
  <si>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</si>
  <si>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</si>
  <si>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</si>
  <si>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</si>
  <si>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</si>
  <si>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</si>
  <si>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</si>
  <si>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</si>
  <si>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</si>
  <si>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</si>
  <si>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</si>
  <si>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</si>
  <si>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</si>
  <si>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</si>
  <si>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</si>
  <si>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</si>
  <si>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</si>
  <si>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</si>
  <si>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</si>
  <si>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</si>
  <si>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</si>
  <si>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</si>
  <si>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</si>
  <si>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</si>
  <si>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</si>
  <si>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</si>
  <si>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</si>
  <si>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</si>
  <si>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</si>
  <si>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</si>
  <si>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</si>
  <si>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</si>
  <si>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</si>
  <si>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</si>
  <si>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</si>
  <si>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</si>
  <si>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</si>
  <si>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</si>
  <si>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</si>
  <si>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</si>
  <si>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</si>
  <si>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</si>
  <si>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</si>
  <si>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</si>
  <si>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</si>
  <si>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</si>
  <si>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</si>
  <si>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</si>
  <si>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</si>
  <si>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</si>
  <si>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</si>
  <si>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</si>
  <si>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</si>
  <si>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</si>
  <si>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</si>
  <si>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</si>
  <si>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</si>
  <si>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</si>
  <si>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</si>
  <si>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</si>
  <si>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</si>
  <si>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</si>
  <si>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</si>
  <si>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</si>
  <si>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</si>
  <si>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</si>
  <si>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02.05.2023</t>
  </si>
  <si>
    <t>ACA</t>
  </si>
  <si>
    <t>Rent</t>
  </si>
  <si>
    <t>shop 1</t>
  </si>
  <si>
    <t>BUILT UP</t>
  </si>
  <si>
    <t>hall</t>
  </si>
  <si>
    <t>dinn</t>
  </si>
  <si>
    <t>kit</t>
  </si>
  <si>
    <t>bed</t>
  </si>
  <si>
    <t>toi</t>
  </si>
  <si>
    <t>pass</t>
  </si>
  <si>
    <t>fb</t>
  </si>
  <si>
    <t>MCA</t>
  </si>
  <si>
    <t>FB</t>
  </si>
  <si>
    <t>TMCA</t>
  </si>
  <si>
    <t>IGR-06.01.23</t>
  </si>
  <si>
    <t>IGR-18.10.23</t>
  </si>
  <si>
    <t>IGR-03.07.23</t>
  </si>
  <si>
    <t>IGR-01.09.23</t>
  </si>
  <si>
    <t>IGR-07.08.23</t>
  </si>
  <si>
    <t>IGR-31.03.23</t>
  </si>
  <si>
    <t>IGR-21.08.23</t>
  </si>
  <si>
    <t>SALE CERTIFICATE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</si>
</sst>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92">
    <xf numFmtId="0" fontId="0" fillId="0" borderId="0" xfId="0"/>
    <xf numFmtId="4" fontId="0" fillId="0" borderId="0" xfId="0" applyNumberFormat="1"/>
    <xf numFmtId="0" fontId="2" fillId="0" borderId="0" xfId="0" applyFont="1"/>
    <xf numFmtId="0" fontId="0" fillId="2" borderId="0" xfId="0" applyFill="1"/>
    <xf numFmtId="0" fontId="3" fillId="0" borderId="0" xfId="0" applyFont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" fillId="3" borderId="9" xfId="0" applyFont="1" applyFill="1" applyBorder="1"/>
    <xf numFmtId="0" fontId="1" fillId="2" borderId="9" xfId="0" applyFont="1" applyFill="1" applyBorder="1"/>
    <xf numFmtId="0" fontId="10" fillId="0" borderId="9" xfId="0" applyFont="1" applyBorder="1" applyAlignment="1">
      <alignment horizontal="center"/>
    </xf>
    <xf numFmtId="0" fontId="1" fillId="3" borderId="10" xfId="0" applyFont="1" applyFill="1" applyBorder="1"/>
    <xf numFmtId="0" fontId="1" fillId="0" borderId="0" xfId="0" applyFont="1" applyBorder="1" applyAlignment="1">
      <alignment wrapText="1"/>
    </xf>
    <xf numFmtId="0" fontId="1" fillId="3" borderId="0" xfId="0" applyFont="1" applyFill="1" applyBorder="1" applyAlignment="1">
      <alignment wrapText="1"/>
    </xf>
    <xf numFmtId="0" fontId="0" fillId="0" borderId="0" xfId="0" applyBorder="1" applyAlignment="1">
      <alignment wrapText="1"/>
    </xf>
    <xf numFmtId="0" fontId="1" fillId="0" borderId="0" xfId="0" applyFont="1" applyBorder="1"/>
    <xf numFmtId="4" fontId="1" fillId="0" borderId="0" xfId="0" applyNumberFormat="1" applyFont="1" applyBorder="1"/>
    <xf numFmtId="0" fontId="0" fillId="3" borderId="0" xfId="0" applyFill="1" applyBorder="1"/>
    <xf numFmtId="4" fontId="0" fillId="3" borderId="0" xfId="0" applyNumberFormat="1" applyFill="1" applyBorder="1"/>
    <xf numFmtId="0" fontId="0" fillId="0" borderId="0" xfId="0" applyBorder="1"/>
    <xf numFmtId="0" fontId="1" fillId="2" borderId="0" xfId="0" applyFont="1" applyFill="1" applyBorder="1"/>
    <xf numFmtId="0" fontId="0" fillId="2" borderId="0" xfId="0" applyFill="1" applyBorder="1"/>
    <xf numFmtId="4" fontId="0" fillId="2" borderId="0" xfId="0" applyNumberFormat="1" applyFill="1" applyBorder="1"/>
    <xf numFmtId="4" fontId="0" fillId="0" borderId="0" xfId="0" applyNumberFormat="1" applyBorder="1"/>
    <xf numFmtId="0" fontId="10" fillId="0" borderId="9" xfId="0" applyFont="1" applyBorder="1" applyAlignment="1"/>
    <xf numFmtId="0" fontId="1" fillId="0" borderId="0" xfId="0" applyFont="1" applyFill="1" applyBorder="1"/>
    <xf numFmtId="0" fontId="0" fillId="0" borderId="0" xfId="0" applyFill="1" applyBorder="1"/>
    <xf numFmtId="4" fontId="0" fillId="0" borderId="0" xfId="0" applyNumberFormat="1" applyFill="1" applyBorder="1"/>
    <xf numFmtId="0" fontId="1" fillId="5" borderId="0" xfId="0" applyFont="1" applyFill="1" applyBorder="1"/>
    <xf numFmtId="0" fontId="0" fillId="5" borderId="0" xfId="0" applyFill="1" applyBorder="1"/>
    <xf numFmtId="4" fontId="0" fillId="5" borderId="0" xfId="0" applyNumberForma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116698</xdr:colOff>
      <xdr:row>48</xdr:row>
      <xdr:rowOff>20292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8193D9-B475-6B60-5D29-924566166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85498" cy="88975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EF58D1-46E1-9985-0D6D-E40CFA8A2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A6650A-43FD-F43D-3C6D-508E5A958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5B7AAB-2E4D-49EF-CAFD-9A7BD126C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3775E8-BF47-1859-1E34-162509708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268439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B75A35-8670-02F1-99F7-19AB59E46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0439" cy="874517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335123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16DCF4-A3F6-463E-B2F3-A40635F4F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27123" cy="866896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535431</xdr:colOff>
      <xdr:row>38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CBC2AB-628C-5B35-4CB1-39B3913D2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56231" cy="729716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EC96E9-BC41-9FC2-F732-B6BFE747A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07AB22-096E-B2DE-9514-256458F5C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373229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45FD0E-A75D-7615-EB4F-610C6AF96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65229" cy="8564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183383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7B6C04-A04F-25BB-A7AB-B2C3CD3D9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52183" cy="8859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392536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56EF58-B77F-B2F5-42AE-C0949C3B0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13336" cy="8707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449694</xdr:colOff>
      <xdr:row>44</xdr:row>
      <xdr:rowOff>144018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452469-089C-D2EC-A2F3-BF95426B2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70494" cy="8192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420860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8B463A-09EB-A85B-E134-6F2544BD0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12860" cy="8830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306544</xdr:colOff>
      <xdr:row>45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C5A8D0-347D-E1E5-E6A8-182911407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98544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3D072B-53AD-03DB-706F-8A8330183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5C0371-F47A-2CC3-4B70-483622850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5CEF1C-14FF-D33B-860C-A9B8F0EEB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R11" sqref="R1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0">
        <f>374860*0.85</f>
        <v>318631</v>
      </c>
      <c r="D3" s="41"/>
      <c r="E3" s="41"/>
      <c r="F3" s="41"/>
      <c r="H3" s="53" t="s">
        <v>37</v>
      </c>
      <c r="I3" s="53"/>
      <c r="J3" s="53" t="s">
        <v>38</v>
      </c>
      <c r="K3" s="53" t="s">
        <v>39</v>
      </c>
      <c r="L3" s="53" t="s">
        <v>40</v>
      </c>
    </row>
    <row r="4" spans="2:12" x14ac:dyDescent="0.25">
      <c r="B4" s="41" t="s">
        <v>82</v>
      </c>
      <c r="C4" s="50">
        <f>C3*10%</f>
        <v>31863.100000000002</v>
      </c>
      <c r="D4" s="41"/>
      <c r="E4" s="41"/>
      <c r="F4" s="41"/>
      <c r="H4" s="54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5">
        <f>C3+C4</f>
        <v>350494.1</v>
      </c>
      <c r="D5" s="56" t="s">
        <v>62</v>
      </c>
      <c r="E5" s="57">
        <f>C5/10.764</f>
        <v>32561.696395392046</v>
      </c>
      <c r="F5" s="56" t="s">
        <v>63</v>
      </c>
      <c r="H5" s="58" t="s">
        <v>44</v>
      </c>
      <c r="I5" s="54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0">
        <v>29400</v>
      </c>
      <c r="D6" s="41"/>
      <c r="E6" s="41"/>
      <c r="F6" s="41"/>
      <c r="H6" s="59" t="s">
        <v>46</v>
      </c>
      <c r="I6" s="54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0">
        <f>C5-C6</f>
        <v>321094.09999999998</v>
      </c>
      <c r="D7" s="41"/>
      <c r="E7" s="41"/>
      <c r="F7" s="41"/>
      <c r="H7" s="58" t="s">
        <v>50</v>
      </c>
      <c r="I7" s="54">
        <v>0.8</v>
      </c>
      <c r="J7" s="41"/>
      <c r="K7" s="58" t="s">
        <v>46</v>
      </c>
      <c r="L7" s="54">
        <v>0.05</v>
      </c>
    </row>
    <row r="8" spans="2:12" ht="30" x14ac:dyDescent="0.25">
      <c r="B8" s="60" t="s">
        <v>80</v>
      </c>
      <c r="C8" s="50">
        <f>C7*D13%</f>
        <v>269719.04399999999</v>
      </c>
      <c r="D8" s="41"/>
      <c r="E8" s="41"/>
      <c r="F8" s="41"/>
      <c r="H8" s="58" t="s">
        <v>51</v>
      </c>
      <c r="I8" s="54">
        <v>0.7</v>
      </c>
      <c r="J8" s="41"/>
      <c r="K8" s="61" t="s">
        <v>52</v>
      </c>
      <c r="L8" s="54">
        <v>0.1</v>
      </c>
    </row>
    <row r="9" spans="2:12" x14ac:dyDescent="0.25">
      <c r="B9" s="41" t="s">
        <v>81</v>
      </c>
      <c r="C9" s="55">
        <f>C6+C8</f>
        <v>299119.04399999999</v>
      </c>
      <c r="D9" s="56" t="s">
        <v>62</v>
      </c>
      <c r="E9" s="57">
        <f>C9/10.764</f>
        <v>27788.837235228541</v>
      </c>
      <c r="F9" s="56" t="s">
        <v>63</v>
      </c>
      <c r="H9" s="58" t="s">
        <v>53</v>
      </c>
      <c r="I9" s="54">
        <v>0.6</v>
      </c>
      <c r="J9" s="41"/>
      <c r="K9" s="41" t="s">
        <v>54</v>
      </c>
      <c r="L9" s="54">
        <v>0.15</v>
      </c>
    </row>
    <row r="10" spans="2:12" x14ac:dyDescent="0.25">
      <c r="C10" s="62"/>
      <c r="H10" s="41" t="s">
        <v>55</v>
      </c>
      <c r="I10" s="54">
        <v>0.5</v>
      </c>
      <c r="J10" s="41"/>
      <c r="K10" s="41" t="s">
        <v>56</v>
      </c>
      <c r="L10" s="54">
        <v>0.2</v>
      </c>
    </row>
    <row r="11" spans="2:12" x14ac:dyDescent="0.25">
      <c r="B11" s="47" t="s">
        <v>68</v>
      </c>
      <c r="C11" s="64">
        <f>Calculation!D7</f>
        <v>2023</v>
      </c>
      <c r="H11" s="41" t="s">
        <v>57</v>
      </c>
      <c r="I11" s="54">
        <v>0.4</v>
      </c>
      <c r="J11" s="41"/>
      <c r="K11" s="41"/>
      <c r="L11" s="41"/>
    </row>
    <row r="12" spans="2:12" x14ac:dyDescent="0.25">
      <c r="B12" s="47" t="s">
        <v>69</v>
      </c>
      <c r="C12" s="64">
        <f>Calculation!D8</f>
        <v>2007</v>
      </c>
      <c r="D12" s="63">
        <v>100</v>
      </c>
      <c r="H12" s="41" t="s">
        <v>58</v>
      </c>
      <c r="I12" s="54">
        <v>0.3</v>
      </c>
      <c r="J12" s="41"/>
      <c r="K12" s="41"/>
      <c r="L12" s="41"/>
    </row>
    <row r="13" spans="2:12" x14ac:dyDescent="0.25">
      <c r="B13" s="47" t="s">
        <v>70</v>
      </c>
      <c r="C13" s="64">
        <f>C11-C12</f>
        <v>16</v>
      </c>
      <c r="D13" s="63">
        <f>D12-C13</f>
        <v>84</v>
      </c>
    </row>
    <row r="15" spans="2:12" x14ac:dyDescent="0.25">
      <c r="B15" s="41" t="s">
        <v>59</v>
      </c>
      <c r="C15" s="50">
        <v>93700</v>
      </c>
      <c r="D15" s="41"/>
      <c r="E15" s="41"/>
      <c r="F15" s="41"/>
    </row>
    <row r="16" spans="2:12" x14ac:dyDescent="0.25">
      <c r="B16" s="41" t="s">
        <v>60</v>
      </c>
      <c r="C16" s="50">
        <f>C15*5%</f>
        <v>4685</v>
      </c>
      <c r="D16" s="41"/>
      <c r="E16" s="41"/>
      <c r="F16" s="41"/>
    </row>
    <row r="17" spans="2:6" x14ac:dyDescent="0.25">
      <c r="B17" s="41" t="s">
        <v>61</v>
      </c>
      <c r="C17" s="55">
        <f>C15+C16</f>
        <v>98385</v>
      </c>
      <c r="D17" s="56" t="s">
        <v>62</v>
      </c>
      <c r="E17" s="57">
        <f>C17/10.764</f>
        <v>9140.1895206243044</v>
      </c>
      <c r="F17" s="56" t="s">
        <v>63</v>
      </c>
    </row>
    <row r="18" spans="2:6" x14ac:dyDescent="0.25">
      <c r="B18" s="41" t="s">
        <v>65</v>
      </c>
      <c r="C18" s="50">
        <v>26620</v>
      </c>
      <c r="D18" s="41"/>
      <c r="E18" s="41"/>
      <c r="F18" s="41"/>
    </row>
    <row r="19" spans="2:6" x14ac:dyDescent="0.25">
      <c r="B19" s="41" t="s">
        <v>66</v>
      </c>
      <c r="C19" s="50">
        <f>C17-C18</f>
        <v>71765</v>
      </c>
      <c r="D19" s="41"/>
      <c r="E19" s="41"/>
      <c r="F19" s="41"/>
    </row>
    <row r="20" spans="2:6" ht="45" x14ac:dyDescent="0.25">
      <c r="B20" s="60" t="s">
        <v>67</v>
      </c>
      <c r="C20" s="50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5">
        <f>C19+C20</f>
        <v>93061</v>
      </c>
      <c r="D21" s="56" t="s">
        <v>62</v>
      </c>
      <c r="E21" s="57">
        <f>C21/10.764</f>
        <v>8645.5778520995918</v>
      </c>
      <c r="F21" s="56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2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DFF3C-F2D8-4450-8E3E-82C706263A0E}">
  <dimension ref="H3:I3"/>
  <sheetViews>
    <sheetView workbookViewId="0">
      <selection sqref="A1:D1048576"/>
    </sheetView>
  </sheetViews>
  <sheetFormatPr defaultRowHeight="15" x14ac:dyDescent="0.25"/>
  <sheetData>
    <row r="3" spans="8:9" x14ac:dyDescent="0.25">
      <c r="H3">
        <v>9.8000000000000007</v>
      </c>
      <c r="I3">
        <v>3.35</v>
      </c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B7C5A-DC60-45B1-AA82-58C96E4A926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FC501-B824-407C-99FF-728EDECA289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BC3AD-0FD7-49CA-B443-759B8AA942C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13EA9-2972-401B-BBF9-6566CA46DCF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6CF5B-F7EF-4608-AB05-27F1E971FCC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3"/>
  <sheetViews>
    <sheetView workbookViewId="0">
      <selection activeCell="P13" sqref="P13"/>
    </sheetView>
  </sheetViews>
  <sheetFormatPr defaultRowHeight="15" x14ac:dyDescent="0.25"/>
  <cols>
    <col min="11" max="11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85"/>
      <c r="L1" t="s">
        <v>88</v>
      </c>
      <c r="M1">
        <v>10.31</v>
      </c>
      <c r="N1">
        <v>18.41</v>
      </c>
      <c r="O1">
        <f>M1*N1</f>
        <v>189.80710000000002</v>
      </c>
      <c r="P1" s="71"/>
      <c r="Q1" s="71"/>
      <c r="R1" s="71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t="s">
        <v>89</v>
      </c>
      <c r="M2">
        <v>8.35</v>
      </c>
      <c r="N2">
        <v>9.02</v>
      </c>
      <c r="O2">
        <f>M2*N2</f>
        <v>75.316999999999993</v>
      </c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t="s">
        <v>90</v>
      </c>
      <c r="M3">
        <v>9.5</v>
      </c>
      <c r="N3">
        <v>7.55</v>
      </c>
      <c r="O3">
        <f>M3*N3</f>
        <v>71.724999999999994</v>
      </c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t="s">
        <v>91</v>
      </c>
      <c r="M5">
        <v>10.93</v>
      </c>
      <c r="N5">
        <v>9.8000000000000007</v>
      </c>
      <c r="O5">
        <f>M5*N5</f>
        <v>107.114</v>
      </c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t="s">
        <v>91</v>
      </c>
      <c r="M6">
        <v>9.42</v>
      </c>
      <c r="N6">
        <v>13.35</v>
      </c>
      <c r="O6">
        <f>M6*N6</f>
        <v>125.75699999999999</v>
      </c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M7">
        <v>5.09</v>
      </c>
      <c r="N7">
        <v>5.28</v>
      </c>
      <c r="O7">
        <f>M7*N7</f>
        <v>26.8752</v>
      </c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t="s">
        <v>92</v>
      </c>
      <c r="M8">
        <v>4.37</v>
      </c>
      <c r="N8">
        <v>7.73</v>
      </c>
      <c r="O8">
        <f>M8*N8</f>
        <v>33.780100000000004</v>
      </c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t="s">
        <v>92</v>
      </c>
      <c r="M9">
        <v>4.37</v>
      </c>
      <c r="N9">
        <v>7.59</v>
      </c>
      <c r="O9">
        <f>M9*N9</f>
        <v>33.168300000000002</v>
      </c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t="s">
        <v>93</v>
      </c>
      <c r="M10">
        <v>10.119999999999999</v>
      </c>
      <c r="N10">
        <v>3.03</v>
      </c>
      <c r="O10">
        <f>M10*N10</f>
        <v>30.663599999999995</v>
      </c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O11" s="2">
        <f>SUM(O1:O10)</f>
        <v>694.20729999999992</v>
      </c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t="s">
        <v>94</v>
      </c>
      <c r="M13">
        <v>10.31</v>
      </c>
      <c r="N13">
        <v>3.35</v>
      </c>
      <c r="O13">
        <f>M13*N13</f>
        <v>34.538499999999999</v>
      </c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M14">
        <v>3.35</v>
      </c>
      <c r="N14">
        <v>6.03</v>
      </c>
      <c r="O14">
        <f>M14*N14</f>
        <v>20.200500000000002</v>
      </c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M15">
        <v>3.35</v>
      </c>
      <c r="N15">
        <v>9.8000000000000007</v>
      </c>
      <c r="O15">
        <f>M15*N15</f>
        <v>32.830000000000005</v>
      </c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M16">
        <v>12.77</v>
      </c>
      <c r="N16">
        <v>3.55</v>
      </c>
      <c r="O16">
        <f>M16*N16</f>
        <v>45.333499999999994</v>
      </c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O17" s="2">
        <f>SUM(O13:O16)</f>
        <v>132.9025</v>
      </c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P21" s="41"/>
      <c r="Q21" s="41"/>
      <c r="R21" s="42"/>
      <c r="S21" s="4"/>
      <c r="U21" s="1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6">B24/12</f>
        <v>0</v>
      </c>
      <c r="F24" s="48">
        <f t="shared" si="6"/>
        <v>0</v>
      </c>
      <c r="G24" s="48">
        <f t="shared" si="6"/>
        <v>0</v>
      </c>
      <c r="H24" s="48">
        <f t="shared" si="6"/>
        <v>0</v>
      </c>
      <c r="I24" s="48">
        <f t="shared" si="6"/>
        <v>0</v>
      </c>
      <c r="J24" s="40">
        <f t="shared" si="5"/>
        <v>0</v>
      </c>
      <c r="K24" s="41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6"/>
        <v>0</v>
      </c>
      <c r="F25" s="48">
        <f t="shared" si="6"/>
        <v>0</v>
      </c>
      <c r="G25" s="48">
        <f t="shared" si="6"/>
        <v>0</v>
      </c>
      <c r="H25" s="48">
        <f t="shared" si="6"/>
        <v>0</v>
      </c>
      <c r="I25" s="48">
        <f t="shared" si="6"/>
        <v>0</v>
      </c>
      <c r="J25" s="40">
        <f t="shared" si="5"/>
        <v>0</v>
      </c>
      <c r="K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6"/>
        <v>0</v>
      </c>
      <c r="F26" s="48">
        <f t="shared" si="6"/>
        <v>0</v>
      </c>
      <c r="G26" s="48">
        <f t="shared" si="6"/>
        <v>0</v>
      </c>
      <c r="H26" s="48">
        <f t="shared" si="6"/>
        <v>0</v>
      </c>
      <c r="I26" s="48">
        <f t="shared" si="6"/>
        <v>0</v>
      </c>
      <c r="J26" s="40">
        <f t="shared" si="5"/>
        <v>0</v>
      </c>
      <c r="K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6"/>
        <v>0</v>
      </c>
      <c r="F27" s="48">
        <f t="shared" si="6"/>
        <v>0</v>
      </c>
      <c r="G27" s="48">
        <f t="shared" si="6"/>
        <v>0</v>
      </c>
      <c r="H27" s="48">
        <f t="shared" si="6"/>
        <v>0</v>
      </c>
      <c r="I27" s="48">
        <f t="shared" si="6"/>
        <v>0</v>
      </c>
      <c r="J27" s="40">
        <f t="shared" si="5"/>
        <v>0</v>
      </c>
      <c r="K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6"/>
        <v>0</v>
      </c>
      <c r="F28" s="48">
        <f t="shared" si="6"/>
        <v>0</v>
      </c>
      <c r="G28" s="48">
        <f t="shared" si="6"/>
        <v>0</v>
      </c>
      <c r="H28" s="48">
        <f t="shared" si="6"/>
        <v>0</v>
      </c>
      <c r="I28" s="48">
        <f t="shared" si="6"/>
        <v>0</v>
      </c>
      <c r="J28" s="40">
        <f t="shared" si="5"/>
        <v>0</v>
      </c>
      <c r="K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6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7">G29*H29</f>
        <v>0</v>
      </c>
      <c r="J29" s="40">
        <f t="shared" si="5"/>
        <v>0</v>
      </c>
      <c r="K29" s="41"/>
      <c r="P29" s="50"/>
      <c r="Q29" s="50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6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7"/>
        <v>0</v>
      </c>
      <c r="J30" s="40">
        <f t="shared" si="5"/>
        <v>0</v>
      </c>
      <c r="K30" s="41"/>
      <c r="P30" s="51"/>
      <c r="Q30" s="51"/>
      <c r="R30" s="41"/>
    </row>
    <row r="33" spans="16:17" x14ac:dyDescent="0.25">
      <c r="P33" s="52"/>
      <c r="Q33" s="5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673B5-8A74-4280-8E2B-14EC49C1A75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64AA5-05DB-40A6-815B-D2245D2257BE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86A69-59D2-41A9-B182-3E509673A58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C9B95-AB87-4A08-B2B0-C0995176E46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P84"/>
  <sheetViews>
    <sheetView workbookViewId="0">
      <selection activeCell="G20" sqref="G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2" customWidth="1"/>
    <col min="4" max="4" width="14.28515625" style="12" bestFit="1" customWidth="1"/>
    <col min="5" max="5" width="14.28515625" bestFit="1" customWidth="1"/>
    <col min="6" max="6" width="11.5703125" bestFit="1" customWidth="1"/>
    <col min="14" max="14" width="14.28515625" bestFit="1" customWidth="1"/>
  </cols>
  <sheetData>
    <row r="1" spans="1:16" x14ac:dyDescent="0.25">
      <c r="A1" s="6"/>
      <c r="B1" s="7"/>
      <c r="C1" s="8"/>
      <c r="D1" s="9"/>
      <c r="F1" s="10"/>
    </row>
    <row r="2" spans="1:16" x14ac:dyDescent="0.25">
      <c r="A2" s="11" t="s">
        <v>86</v>
      </c>
      <c r="D2" s="13"/>
      <c r="F2" s="14"/>
    </row>
    <row r="3" spans="1:16" x14ac:dyDescent="0.25">
      <c r="A3" s="11" t="s">
        <v>13</v>
      </c>
      <c r="B3" s="15"/>
      <c r="C3" s="16">
        <v>28000</v>
      </c>
      <c r="D3" s="19" t="s">
        <v>75</v>
      </c>
      <c r="E3" s="2" t="s">
        <v>87</v>
      </c>
      <c r="F3" s="14"/>
      <c r="L3" s="11"/>
      <c r="M3" s="15"/>
      <c r="N3" s="16"/>
      <c r="O3" s="19"/>
      <c r="P3" s="2"/>
    </row>
    <row r="4" spans="1:16" ht="30" x14ac:dyDescent="0.25">
      <c r="A4" s="18" t="s">
        <v>14</v>
      </c>
      <c r="B4" s="15"/>
      <c r="C4" s="16">
        <v>3000</v>
      </c>
      <c r="D4" s="19"/>
      <c r="F4" s="14"/>
      <c r="L4" s="18"/>
      <c r="M4" s="15"/>
      <c r="N4" s="16"/>
      <c r="O4" s="19"/>
    </row>
    <row r="5" spans="1:16" x14ac:dyDescent="0.25">
      <c r="A5" s="11" t="s">
        <v>15</v>
      </c>
      <c r="B5" s="15"/>
      <c r="C5" s="16">
        <f>C3-C4</f>
        <v>25000</v>
      </c>
      <c r="D5" s="19"/>
      <c r="F5" s="14"/>
      <c r="L5" s="11"/>
      <c r="M5" s="15"/>
      <c r="N5" s="16"/>
      <c r="O5" s="19"/>
    </row>
    <row r="6" spans="1:16" x14ac:dyDescent="0.25">
      <c r="A6" s="11" t="s">
        <v>16</v>
      </c>
      <c r="B6" s="15"/>
      <c r="C6" s="16">
        <f>C4</f>
        <v>3000</v>
      </c>
      <c r="D6" s="19"/>
      <c r="F6" s="14"/>
      <c r="L6" s="11"/>
      <c r="M6" s="15"/>
      <c r="N6" s="16"/>
      <c r="O6" s="19"/>
    </row>
    <row r="7" spans="1:16" x14ac:dyDescent="0.25">
      <c r="A7" s="11" t="s">
        <v>17</v>
      </c>
      <c r="B7" s="20"/>
      <c r="C7" s="21">
        <f>D7-D8</f>
        <v>16</v>
      </c>
      <c r="D7" s="21">
        <v>2023</v>
      </c>
      <c r="F7" s="14"/>
      <c r="L7" s="11"/>
      <c r="M7" s="20"/>
      <c r="N7" s="21"/>
      <c r="O7" s="21">
        <v>756.49</v>
      </c>
    </row>
    <row r="8" spans="1:16" x14ac:dyDescent="0.25">
      <c r="A8" s="11" t="s">
        <v>18</v>
      </c>
      <c r="B8" s="20"/>
      <c r="C8" s="21">
        <f>C9-C7</f>
        <v>44</v>
      </c>
      <c r="D8" s="21">
        <v>2007</v>
      </c>
      <c r="F8" s="14"/>
      <c r="L8" s="11"/>
      <c r="M8" s="20"/>
      <c r="N8" s="21"/>
      <c r="O8" s="21"/>
    </row>
    <row r="9" spans="1:16" x14ac:dyDescent="0.25">
      <c r="A9" s="11" t="s">
        <v>19</v>
      </c>
      <c r="B9" s="20"/>
      <c r="C9" s="21">
        <v>60</v>
      </c>
      <c r="D9" s="21"/>
      <c r="F9" s="14"/>
      <c r="L9" s="11"/>
      <c r="M9" s="20"/>
      <c r="N9" s="21"/>
      <c r="O9" s="21"/>
    </row>
    <row r="10" spans="1:16" ht="30" x14ac:dyDescent="0.25">
      <c r="A10" s="18" t="s">
        <v>20</v>
      </c>
      <c r="B10" s="20"/>
      <c r="C10" s="21">
        <f>90*C7/C9</f>
        <v>24</v>
      </c>
      <c r="D10" s="21"/>
      <c r="F10" s="14"/>
      <c r="L10" s="18"/>
      <c r="M10" s="20"/>
      <c r="N10" s="21"/>
      <c r="O10" s="21"/>
    </row>
    <row r="11" spans="1:16" x14ac:dyDescent="0.25">
      <c r="A11" s="11"/>
      <c r="B11" s="22"/>
      <c r="C11" s="23">
        <f>C10%</f>
        <v>0.24</v>
      </c>
      <c r="D11" s="23"/>
      <c r="F11" s="14"/>
      <c r="L11" s="11"/>
      <c r="M11" s="22"/>
      <c r="N11" s="23"/>
      <c r="O11" s="23"/>
    </row>
    <row r="12" spans="1:16" x14ac:dyDescent="0.25">
      <c r="A12" s="11" t="s">
        <v>21</v>
      </c>
      <c r="B12" s="15"/>
      <c r="C12" s="16">
        <f>C6*C11</f>
        <v>720</v>
      </c>
      <c r="D12" s="19"/>
      <c r="F12" s="14"/>
      <c r="L12" s="11"/>
      <c r="M12" s="15"/>
      <c r="N12" s="16"/>
      <c r="O12" s="19"/>
    </row>
    <row r="13" spans="1:16" x14ac:dyDescent="0.25">
      <c r="A13" s="11" t="s">
        <v>22</v>
      </c>
      <c r="B13" s="15"/>
      <c r="C13" s="16">
        <f>C6-C12</f>
        <v>2280</v>
      </c>
      <c r="D13" s="19"/>
      <c r="F13" s="14"/>
      <c r="L13" s="11"/>
      <c r="M13" s="15"/>
      <c r="N13" s="16"/>
      <c r="O13" s="19"/>
    </row>
    <row r="14" spans="1:16" x14ac:dyDescent="0.25">
      <c r="A14" s="11" t="s">
        <v>15</v>
      </c>
      <c r="B14" s="15"/>
      <c r="C14" s="16">
        <f>C5</f>
        <v>25000</v>
      </c>
      <c r="D14" s="19"/>
      <c r="F14" s="14"/>
      <c r="L14" s="11"/>
      <c r="M14" s="15"/>
      <c r="N14" s="16"/>
      <c r="O14" s="19"/>
    </row>
    <row r="15" spans="1:16" x14ac:dyDescent="0.25">
      <c r="B15" s="15"/>
      <c r="C15" s="16"/>
      <c r="D15" s="19"/>
      <c r="F15" s="14"/>
      <c r="M15" s="15"/>
      <c r="N15" s="16"/>
      <c r="O15" s="19"/>
    </row>
    <row r="16" spans="1:16" x14ac:dyDescent="0.25">
      <c r="A16" s="24" t="s">
        <v>23</v>
      </c>
      <c r="B16" s="25"/>
      <c r="C16" s="17">
        <f>C14+C13</f>
        <v>27280</v>
      </c>
      <c r="D16" s="17">
        <v>31000</v>
      </c>
      <c r="F16" s="14"/>
      <c r="L16" s="24"/>
      <c r="M16" s="25"/>
      <c r="N16" s="17"/>
      <c r="O16" s="19"/>
    </row>
    <row r="17" spans="1:16" x14ac:dyDescent="0.25">
      <c r="B17" s="20"/>
      <c r="C17" s="21"/>
      <c r="D17" s="21"/>
      <c r="F17" s="14"/>
      <c r="M17" s="20"/>
      <c r="N17" s="21"/>
      <c r="O17" s="21"/>
    </row>
    <row r="18" spans="1:16" x14ac:dyDescent="0.25">
      <c r="A18" s="68" t="str">
        <f>E3</f>
        <v>BUILT UP</v>
      </c>
      <c r="B18" s="3"/>
      <c r="C18" s="26">
        <v>756</v>
      </c>
      <c r="D18" s="26">
        <v>756</v>
      </c>
      <c r="F18" s="14"/>
      <c r="L18" s="68"/>
      <c r="M18" s="3"/>
      <c r="N18" s="26"/>
      <c r="O18" s="21"/>
    </row>
    <row r="19" spans="1:16" x14ac:dyDescent="0.25">
      <c r="A19" s="11" t="s">
        <v>73</v>
      </c>
      <c r="B19" s="2"/>
      <c r="C19" s="27">
        <f>C18*C16</f>
        <v>20623680</v>
      </c>
      <c r="D19" s="27">
        <f>D18*D16</f>
        <v>23436000</v>
      </c>
      <c r="E19" s="63"/>
      <c r="F19" s="29"/>
      <c r="L19" s="11"/>
      <c r="M19" s="2"/>
      <c r="N19" s="27"/>
      <c r="O19" s="28"/>
      <c r="P19" s="63"/>
    </row>
    <row r="20" spans="1:16" x14ac:dyDescent="0.25">
      <c r="A20" s="11" t="s">
        <v>24</v>
      </c>
      <c r="C20" s="30">
        <f>C19*90%</f>
        <v>18561312</v>
      </c>
      <c r="D20" s="30">
        <f>D19*90%</f>
        <v>21092400</v>
      </c>
      <c r="F20" s="14"/>
      <c r="I20">
        <v>282</v>
      </c>
      <c r="L20" s="11"/>
      <c r="N20" s="30"/>
      <c r="O20" s="27"/>
    </row>
    <row r="21" spans="1:16" x14ac:dyDescent="0.25">
      <c r="A21" s="11" t="s">
        <v>25</v>
      </c>
      <c r="C21" s="30">
        <f>C19*80%</f>
        <v>16498944</v>
      </c>
      <c r="D21" s="30">
        <f>D19*80%</f>
        <v>18748800</v>
      </c>
      <c r="F21" s="14"/>
      <c r="L21" s="11"/>
      <c r="N21" s="30"/>
      <c r="O21" s="30"/>
    </row>
    <row r="22" spans="1:16" x14ac:dyDescent="0.25">
      <c r="A22" s="11"/>
      <c r="D22" s="21"/>
      <c r="F22" s="31"/>
      <c r="L22" s="11"/>
      <c r="N22" s="12"/>
      <c r="O22" s="21"/>
    </row>
    <row r="23" spans="1:16" x14ac:dyDescent="0.25">
      <c r="A23" s="32" t="s">
        <v>26</v>
      </c>
      <c r="B23" s="33"/>
      <c r="C23" s="34">
        <f>C4*C18</f>
        <v>2268000</v>
      </c>
      <c r="D23" s="34"/>
      <c r="L23" s="32"/>
      <c r="M23" s="33"/>
      <c r="N23" s="34"/>
      <c r="O23" s="34"/>
    </row>
    <row r="24" spans="1:16" x14ac:dyDescent="0.25">
      <c r="A24" s="11" t="s">
        <v>27</v>
      </c>
      <c r="L24" s="11"/>
      <c r="N24" s="12"/>
      <c r="O24" s="12"/>
    </row>
    <row r="25" spans="1:16" x14ac:dyDescent="0.25">
      <c r="A25" s="35" t="s">
        <v>28</v>
      </c>
      <c r="B25" s="12"/>
      <c r="C25" s="30">
        <f>C19*0.025/12</f>
        <v>42966</v>
      </c>
      <c r="D25" s="30"/>
      <c r="L25" s="35"/>
      <c r="M25" s="12"/>
      <c r="N25" s="30"/>
      <c r="O25" s="30"/>
    </row>
    <row r="26" spans="1:16" x14ac:dyDescent="0.25">
      <c r="C26" s="30"/>
      <c r="D26" s="30"/>
    </row>
    <row r="27" spans="1:16" x14ac:dyDescent="0.25">
      <c r="C27" s="30"/>
      <c r="D27" s="30"/>
    </row>
    <row r="28" spans="1:16" x14ac:dyDescent="0.25">
      <c r="C28"/>
      <c r="D28"/>
    </row>
    <row r="29" spans="1:16" x14ac:dyDescent="0.25">
      <c r="C29"/>
      <c r="D29"/>
    </row>
    <row r="30" spans="1:16" x14ac:dyDescent="0.25">
      <c r="C30"/>
      <c r="D30"/>
    </row>
    <row r="31" spans="1:16" x14ac:dyDescent="0.25">
      <c r="C31"/>
      <c r="D31"/>
    </row>
    <row r="32" spans="1:1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2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41"/>
  <sheetViews>
    <sheetView tabSelected="1" topLeftCell="C1" zoomScaleNormal="100" workbookViewId="0">
      <selection activeCell="O20" sqref="O2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4.28515625" bestFit="1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21" customWidth="1"/>
    <col min="19" max="19" width="13.85546875" customWidth="1"/>
    <col min="20" max="20" width="16.5703125" bestFit="1" customWidth="1"/>
    <col min="23" max="23" width="19.140625" customWidth="1"/>
    <col min="24" max="24" width="14.140625" customWidth="1"/>
    <col min="26" max="26" width="10.28515625" bestFit="1" customWidth="1"/>
  </cols>
  <sheetData>
    <row r="1" spans="1:27" s="75" customFormat="1" ht="60" x14ac:dyDescent="0.25">
      <c r="A1" s="73" t="s">
        <v>0</v>
      </c>
      <c r="B1" s="73" t="s">
        <v>6</v>
      </c>
      <c r="C1" s="73" t="s">
        <v>9</v>
      </c>
      <c r="D1" s="73" t="s">
        <v>10</v>
      </c>
      <c r="E1" s="73" t="s">
        <v>1</v>
      </c>
      <c r="F1" s="74" t="s">
        <v>8</v>
      </c>
      <c r="G1" s="73" t="s">
        <v>11</v>
      </c>
      <c r="H1" s="73" t="s">
        <v>12</v>
      </c>
      <c r="I1" s="73" t="s">
        <v>2</v>
      </c>
      <c r="J1" s="73" t="s">
        <v>3</v>
      </c>
      <c r="N1" s="75" t="s">
        <v>7</v>
      </c>
      <c r="O1" s="75" t="s">
        <v>4</v>
      </c>
      <c r="P1" s="75" t="s">
        <v>5</v>
      </c>
      <c r="Q1" s="75" t="s">
        <v>6</v>
      </c>
      <c r="R1" s="75" t="s">
        <v>1</v>
      </c>
    </row>
    <row r="2" spans="1:27" s="80" customFormat="1" x14ac:dyDescent="0.25">
      <c r="A2" s="76">
        <v>1</v>
      </c>
      <c r="B2" s="76">
        <f>Q2</f>
        <v>719</v>
      </c>
      <c r="C2" s="76">
        <f t="shared" ref="C2:C16" si="0">B2*1.2</f>
        <v>862.8</v>
      </c>
      <c r="D2" s="76">
        <f t="shared" ref="D2:D16" si="1">C2*1.2</f>
        <v>1035.3599999999999</v>
      </c>
      <c r="E2" s="77">
        <f>R2</f>
        <v>23500000</v>
      </c>
      <c r="F2" s="76">
        <f t="shared" ref="F2" si="2">ROUND((E2/B2),0)</f>
        <v>32684</v>
      </c>
      <c r="G2" s="76">
        <f t="shared" ref="G2" si="3">ROUND((E2/C2),0)</f>
        <v>27237</v>
      </c>
      <c r="H2" s="76">
        <f t="shared" ref="H2" si="4">ROUND((E2/D2),0)</f>
        <v>22697</v>
      </c>
      <c r="I2" s="76">
        <f t="shared" ref="I2" si="5">T2</f>
        <v>0</v>
      </c>
      <c r="J2" s="76" t="e">
        <f>#REF!</f>
        <v>#REF!</v>
      </c>
      <c r="O2" s="80">
        <v>0</v>
      </c>
      <c r="P2" s="80">
        <f t="shared" ref="P2" si="6">O2/1.2</f>
        <v>0</v>
      </c>
      <c r="Q2" s="80">
        <v>719</v>
      </c>
      <c r="R2" s="84">
        <v>23500000</v>
      </c>
      <c r="S2" s="79"/>
      <c r="T2" s="78"/>
    </row>
    <row r="3" spans="1:27" s="80" customFormat="1" x14ac:dyDescent="0.25">
      <c r="A3" s="76">
        <v>2</v>
      </c>
      <c r="B3" s="76">
        <f>Q3</f>
        <v>700</v>
      </c>
      <c r="C3" s="76">
        <f t="shared" si="0"/>
        <v>840</v>
      </c>
      <c r="D3" s="76">
        <f t="shared" si="1"/>
        <v>1008</v>
      </c>
      <c r="E3" s="77">
        <f>R3</f>
        <v>29000000</v>
      </c>
      <c r="F3" s="76">
        <f>ROUND((E3/B3),0)</f>
        <v>41429</v>
      </c>
      <c r="G3" s="76">
        <f>ROUND((E3/C3),0)</f>
        <v>34524</v>
      </c>
      <c r="H3" s="76">
        <f>ROUND((E3/D3),0)</f>
        <v>28770</v>
      </c>
      <c r="I3" s="76">
        <f>T3</f>
        <v>0</v>
      </c>
      <c r="J3" s="76" t="e">
        <f>#REF!</f>
        <v>#REF!</v>
      </c>
      <c r="O3" s="80">
        <v>0</v>
      </c>
      <c r="P3" s="80">
        <v>0</v>
      </c>
      <c r="Q3" s="80">
        <v>700</v>
      </c>
      <c r="R3" s="84">
        <v>29000000</v>
      </c>
      <c r="S3" s="79"/>
      <c r="T3" s="78"/>
    </row>
    <row r="4" spans="1:27" s="80" customFormat="1" x14ac:dyDescent="0.25">
      <c r="A4" s="76">
        <v>3</v>
      </c>
      <c r="B4" s="76">
        <f>Q4</f>
        <v>826.38888888888903</v>
      </c>
      <c r="C4" s="76">
        <f t="shared" si="0"/>
        <v>991.66666666666674</v>
      </c>
      <c r="D4" s="76">
        <f t="shared" si="1"/>
        <v>1190</v>
      </c>
      <c r="E4" s="77">
        <f>R4</f>
        <v>27500000</v>
      </c>
      <c r="F4" s="76">
        <f>ROUND((E4/B4),0)</f>
        <v>33277</v>
      </c>
      <c r="G4" s="76">
        <f>ROUND((E4/C4),0)</f>
        <v>27731</v>
      </c>
      <c r="H4" s="76">
        <f>ROUND((E4/D4),0)</f>
        <v>23109</v>
      </c>
      <c r="I4" s="76">
        <f>T4</f>
        <v>0</v>
      </c>
      <c r="J4" s="76" t="e">
        <f>#REF!</f>
        <v>#REF!</v>
      </c>
      <c r="O4" s="80">
        <v>1190</v>
      </c>
      <c r="P4" s="80">
        <f>O4/1.2</f>
        <v>991.66666666666674</v>
      </c>
      <c r="Q4" s="80">
        <f t="shared" ref="Q4" si="7">P4/1.2</f>
        <v>826.38888888888903</v>
      </c>
      <c r="R4" s="84">
        <v>27500000</v>
      </c>
      <c r="S4" s="79"/>
      <c r="T4" s="78"/>
    </row>
    <row r="5" spans="1:27" s="80" customFormat="1" x14ac:dyDescent="0.25">
      <c r="A5" s="76">
        <v>4</v>
      </c>
      <c r="B5" s="76">
        <f>Q5</f>
        <v>754</v>
      </c>
      <c r="C5" s="76">
        <f t="shared" si="0"/>
        <v>904.8</v>
      </c>
      <c r="D5" s="76">
        <f t="shared" si="1"/>
        <v>1085.76</v>
      </c>
      <c r="E5" s="77">
        <f>R5</f>
        <v>25000000</v>
      </c>
      <c r="F5" s="76">
        <f>ROUND((E5/B5),0)</f>
        <v>33156</v>
      </c>
      <c r="G5" s="76">
        <f>ROUND((E5/C5),0)</f>
        <v>27630</v>
      </c>
      <c r="H5" s="76">
        <f>ROUND((E5/D5),0)</f>
        <v>23025</v>
      </c>
      <c r="I5" s="76">
        <f>T5</f>
        <v>0</v>
      </c>
      <c r="J5" s="76" t="e">
        <f>#REF!</f>
        <v>#REF!</v>
      </c>
      <c r="O5" s="80">
        <v>0</v>
      </c>
      <c r="P5" s="80">
        <f>O5/1.2</f>
        <v>0</v>
      </c>
      <c r="Q5" s="80">
        <v>754</v>
      </c>
      <c r="R5" s="84">
        <v>25000000</v>
      </c>
      <c r="S5" s="79"/>
      <c r="T5" s="78"/>
    </row>
    <row r="6" spans="1:27" s="80" customFormat="1" x14ac:dyDescent="0.25">
      <c r="A6" s="76">
        <v>5</v>
      </c>
      <c r="B6" s="76">
        <f>Q6</f>
        <v>865</v>
      </c>
      <c r="C6" s="76">
        <f t="shared" si="0"/>
        <v>1038</v>
      </c>
      <c r="D6" s="76">
        <f t="shared" si="1"/>
        <v>1245.5999999999999</v>
      </c>
      <c r="E6" s="77">
        <f>R6</f>
        <v>28000000</v>
      </c>
      <c r="F6" s="81">
        <f>ROUND((E6/B6),0)</f>
        <v>32370</v>
      </c>
      <c r="G6" s="81">
        <f>ROUND((E6/C6),0)</f>
        <v>26975</v>
      </c>
      <c r="H6" s="81">
        <f>ROUND((E6/D6),0)</f>
        <v>22479</v>
      </c>
      <c r="I6" s="81">
        <f>T6</f>
        <v>0</v>
      </c>
      <c r="J6" s="81" t="e">
        <f>#REF!</f>
        <v>#REF!</v>
      </c>
      <c r="K6" s="82"/>
      <c r="L6" s="82"/>
      <c r="M6" s="82"/>
      <c r="N6" s="82"/>
      <c r="O6" s="82">
        <v>0</v>
      </c>
      <c r="P6" s="82">
        <f t="shared" ref="P6:P9" si="8">O6/1.2</f>
        <v>0</v>
      </c>
      <c r="Q6" s="82">
        <v>865</v>
      </c>
      <c r="R6" s="83">
        <v>28000000</v>
      </c>
      <c r="S6" s="79"/>
      <c r="T6" s="78"/>
    </row>
    <row r="7" spans="1:27" s="80" customFormat="1" x14ac:dyDescent="0.25">
      <c r="A7" s="76">
        <v>6</v>
      </c>
      <c r="B7" s="76">
        <f>Q7</f>
        <v>725</v>
      </c>
      <c r="C7" s="76">
        <f t="shared" si="0"/>
        <v>870</v>
      </c>
      <c r="D7" s="76">
        <f t="shared" si="1"/>
        <v>1044</v>
      </c>
      <c r="E7" s="77">
        <f>R7</f>
        <v>26000000</v>
      </c>
      <c r="F7" s="76">
        <f t="shared" ref="F7:F15" si="9">ROUND((E7/B7),0)</f>
        <v>35862</v>
      </c>
      <c r="G7" s="76">
        <f t="shared" ref="G7:G15" si="10">ROUND((E7/C7),0)</f>
        <v>29885</v>
      </c>
      <c r="H7" s="76">
        <f t="shared" ref="H7:H15" si="11">ROUND((E7/D7),0)</f>
        <v>24904</v>
      </c>
      <c r="I7" s="76">
        <f t="shared" ref="I7:I15" si="12">T7</f>
        <v>0</v>
      </c>
      <c r="J7" s="76" t="e">
        <f>#REF!</f>
        <v>#REF!</v>
      </c>
      <c r="O7" s="80">
        <v>0</v>
      </c>
      <c r="P7" s="80">
        <f t="shared" si="8"/>
        <v>0</v>
      </c>
      <c r="Q7" s="80">
        <v>725</v>
      </c>
      <c r="R7" s="84">
        <v>26000000</v>
      </c>
      <c r="S7" s="79"/>
      <c r="T7" s="78"/>
    </row>
    <row r="8" spans="1:27" s="80" customFormat="1" x14ac:dyDescent="0.25">
      <c r="A8" s="76">
        <v>7</v>
      </c>
      <c r="B8" s="76">
        <f t="shared" ref="B8:B16" si="13">Q8</f>
        <v>746</v>
      </c>
      <c r="C8" s="76">
        <f t="shared" si="0"/>
        <v>895.19999999999993</v>
      </c>
      <c r="D8" s="76">
        <f t="shared" si="1"/>
        <v>1074.2399999999998</v>
      </c>
      <c r="E8" s="77">
        <f t="shared" ref="E8:E16" si="14">R8</f>
        <v>22800000</v>
      </c>
      <c r="F8" s="81">
        <f t="shared" si="9"/>
        <v>30563</v>
      </c>
      <c r="G8" s="81">
        <f t="shared" si="10"/>
        <v>25469</v>
      </c>
      <c r="H8" s="81">
        <f t="shared" si="11"/>
        <v>21224</v>
      </c>
      <c r="I8" s="81">
        <f t="shared" si="12"/>
        <v>0</v>
      </c>
      <c r="J8" s="81" t="e">
        <f>#REF!</f>
        <v>#REF!</v>
      </c>
      <c r="K8" s="82"/>
      <c r="L8" s="82"/>
      <c r="M8" s="82"/>
      <c r="N8" s="82"/>
      <c r="O8" s="82">
        <v>0</v>
      </c>
      <c r="P8" s="82">
        <f t="shared" si="8"/>
        <v>0</v>
      </c>
      <c r="Q8" s="82">
        <v>746</v>
      </c>
      <c r="R8" s="83">
        <v>22800000</v>
      </c>
      <c r="S8" s="83" t="s">
        <v>98</v>
      </c>
      <c r="T8" s="78"/>
    </row>
    <row r="9" spans="1:27" s="80" customFormat="1" x14ac:dyDescent="0.25">
      <c r="A9" s="76">
        <v>8</v>
      </c>
      <c r="B9" s="76">
        <f t="shared" si="13"/>
        <v>760</v>
      </c>
      <c r="C9" s="76">
        <f t="shared" si="0"/>
        <v>912</v>
      </c>
      <c r="D9" s="76">
        <f t="shared" si="1"/>
        <v>1094.3999999999999</v>
      </c>
      <c r="E9" s="77">
        <f t="shared" si="14"/>
        <v>25200000</v>
      </c>
      <c r="F9" s="76">
        <f t="shared" si="9"/>
        <v>33158</v>
      </c>
      <c r="G9" s="76">
        <f t="shared" si="10"/>
        <v>27632</v>
      </c>
      <c r="H9" s="76">
        <f t="shared" si="11"/>
        <v>23026</v>
      </c>
      <c r="I9" s="76">
        <f t="shared" si="12"/>
        <v>0</v>
      </c>
      <c r="J9" s="76" t="e">
        <f>#REF!</f>
        <v>#REF!</v>
      </c>
      <c r="O9" s="80">
        <v>0</v>
      </c>
      <c r="P9" s="80">
        <f t="shared" si="8"/>
        <v>0</v>
      </c>
      <c r="Q9" s="80">
        <v>760</v>
      </c>
      <c r="R9" s="84">
        <v>25200000</v>
      </c>
      <c r="S9" s="79" t="s">
        <v>99</v>
      </c>
      <c r="T9" s="78"/>
    </row>
    <row r="10" spans="1:27" s="80" customFormat="1" x14ac:dyDescent="0.25">
      <c r="A10" s="76">
        <v>9</v>
      </c>
      <c r="B10" s="76">
        <f t="shared" si="13"/>
        <v>760</v>
      </c>
      <c r="C10" s="76">
        <f t="shared" si="0"/>
        <v>912</v>
      </c>
      <c r="D10" s="76">
        <f t="shared" si="1"/>
        <v>1094.3999999999999</v>
      </c>
      <c r="E10" s="77">
        <f t="shared" si="14"/>
        <v>25200000</v>
      </c>
      <c r="F10" s="76">
        <f t="shared" si="9"/>
        <v>33158</v>
      </c>
      <c r="G10" s="76">
        <f t="shared" si="10"/>
        <v>27632</v>
      </c>
      <c r="H10" s="76">
        <f t="shared" si="11"/>
        <v>23026</v>
      </c>
      <c r="I10" s="76">
        <f t="shared" si="12"/>
        <v>0</v>
      </c>
      <c r="J10" s="76" t="e">
        <f>#REF!</f>
        <v>#REF!</v>
      </c>
      <c r="O10" s="80">
        <v>0</v>
      </c>
      <c r="P10" s="80">
        <f t="shared" ref="P10" si="15">O10/1.2</f>
        <v>0</v>
      </c>
      <c r="Q10" s="80">
        <v>760</v>
      </c>
      <c r="R10" s="84">
        <v>25200000</v>
      </c>
      <c r="S10" s="79" t="s">
        <v>99</v>
      </c>
      <c r="T10" s="78"/>
      <c r="X10" s="79"/>
    </row>
    <row r="11" spans="1:27" s="80" customFormat="1" x14ac:dyDescent="0.25">
      <c r="A11" s="76">
        <v>10</v>
      </c>
      <c r="B11" s="76">
        <f t="shared" si="13"/>
        <v>756.7989</v>
      </c>
      <c r="C11" s="76">
        <f t="shared" si="0"/>
        <v>908.15868</v>
      </c>
      <c r="D11" s="76">
        <f t="shared" si="1"/>
        <v>1089.7904160000001</v>
      </c>
      <c r="E11" s="77">
        <f t="shared" si="14"/>
        <v>22000000</v>
      </c>
      <c r="F11" s="81">
        <f t="shared" si="9"/>
        <v>29070</v>
      </c>
      <c r="G11" s="81">
        <f t="shared" si="10"/>
        <v>24225</v>
      </c>
      <c r="H11" s="81">
        <f t="shared" si="11"/>
        <v>20187</v>
      </c>
      <c r="I11" s="81">
        <f t="shared" si="12"/>
        <v>0</v>
      </c>
      <c r="J11" s="81" t="e">
        <f>#REF!</f>
        <v>#REF!</v>
      </c>
      <c r="K11" s="82"/>
      <c r="L11" s="82"/>
      <c r="M11" s="82"/>
      <c r="N11" s="82"/>
      <c r="O11" s="82">
        <v>0</v>
      </c>
      <c r="P11" s="82">
        <f>84.37*10.764</f>
        <v>908.15868</v>
      </c>
      <c r="Q11" s="82">
        <f t="shared" ref="Q11:Q12" si="16">P11/1.2</f>
        <v>756.7989</v>
      </c>
      <c r="R11" s="83">
        <v>22000000</v>
      </c>
      <c r="S11" s="83" t="s">
        <v>100</v>
      </c>
      <c r="X11" s="79"/>
    </row>
    <row r="12" spans="1:27" s="80" customFormat="1" x14ac:dyDescent="0.25">
      <c r="A12" s="76">
        <v>11</v>
      </c>
      <c r="B12" s="76">
        <f t="shared" si="13"/>
        <v>759.75900000000001</v>
      </c>
      <c r="C12" s="76">
        <f t="shared" si="0"/>
        <v>911.71079999999995</v>
      </c>
      <c r="D12" s="76">
        <f t="shared" si="1"/>
        <v>1094.05296</v>
      </c>
      <c r="E12" s="77">
        <f t="shared" si="14"/>
        <v>22000000</v>
      </c>
      <c r="F12" s="81">
        <f t="shared" si="9"/>
        <v>28957</v>
      </c>
      <c r="G12" s="81">
        <f t="shared" si="10"/>
        <v>24130</v>
      </c>
      <c r="H12" s="81">
        <f t="shared" si="11"/>
        <v>20109</v>
      </c>
      <c r="I12" s="81">
        <f t="shared" si="12"/>
        <v>0</v>
      </c>
      <c r="J12" s="81" t="e">
        <f>#REF!</f>
        <v>#REF!</v>
      </c>
      <c r="K12" s="82"/>
      <c r="L12" s="82"/>
      <c r="M12" s="82"/>
      <c r="N12" s="82"/>
      <c r="O12" s="82">
        <v>0</v>
      </c>
      <c r="P12" s="82">
        <f>84.7*10.764</f>
        <v>911.71079999999995</v>
      </c>
      <c r="Q12" s="82">
        <f t="shared" si="16"/>
        <v>759.75900000000001</v>
      </c>
      <c r="R12" s="83">
        <v>22000000</v>
      </c>
      <c r="S12" s="83" t="s">
        <v>101</v>
      </c>
      <c r="X12" s="83"/>
      <c r="AA12" s="80">
        <v>33000</v>
      </c>
    </row>
    <row r="13" spans="1:27" s="80" customFormat="1" x14ac:dyDescent="0.25">
      <c r="A13" s="76">
        <v>12</v>
      </c>
      <c r="B13" s="76">
        <f t="shared" si="13"/>
        <v>733</v>
      </c>
      <c r="C13" s="76">
        <f t="shared" si="0"/>
        <v>879.6</v>
      </c>
      <c r="D13" s="76">
        <f t="shared" si="1"/>
        <v>1055.52</v>
      </c>
      <c r="E13" s="77">
        <f t="shared" si="14"/>
        <v>25100000</v>
      </c>
      <c r="F13" s="86">
        <f t="shared" si="9"/>
        <v>34243</v>
      </c>
      <c r="G13" s="86">
        <f t="shared" si="10"/>
        <v>28536</v>
      </c>
      <c r="H13" s="86">
        <f t="shared" si="11"/>
        <v>23780</v>
      </c>
      <c r="I13" s="86">
        <f t="shared" si="12"/>
        <v>0</v>
      </c>
      <c r="J13" s="86" t="e">
        <f>#REF!</f>
        <v>#REF!</v>
      </c>
      <c r="K13" s="87"/>
      <c r="L13" s="87"/>
      <c r="M13" s="87"/>
      <c r="N13" s="87"/>
      <c r="O13" s="87">
        <v>0</v>
      </c>
      <c r="P13" s="87">
        <f t="shared" ref="P13:P15" si="17">O13/1.2</f>
        <v>0</v>
      </c>
      <c r="Q13" s="87">
        <v>733</v>
      </c>
      <c r="R13" s="88">
        <v>25100000</v>
      </c>
      <c r="S13" s="88" t="s">
        <v>102</v>
      </c>
      <c r="X13" s="79"/>
      <c r="AA13" s="80">
        <f>AA12/1.2</f>
        <v>27500</v>
      </c>
    </row>
    <row r="14" spans="1:27" s="80" customFormat="1" x14ac:dyDescent="0.25">
      <c r="A14" s="76">
        <v>13</v>
      </c>
      <c r="B14" s="76">
        <f t="shared" si="13"/>
        <v>759.5</v>
      </c>
      <c r="C14" s="76">
        <f t="shared" si="0"/>
        <v>911.4</v>
      </c>
      <c r="D14" s="76">
        <f t="shared" si="1"/>
        <v>1093.6799999999998</v>
      </c>
      <c r="E14" s="77">
        <f t="shared" si="14"/>
        <v>21300000</v>
      </c>
      <c r="F14" s="81">
        <f t="shared" si="9"/>
        <v>28045</v>
      </c>
      <c r="G14" s="81">
        <f t="shared" si="10"/>
        <v>23371</v>
      </c>
      <c r="H14" s="81">
        <f t="shared" si="11"/>
        <v>19476</v>
      </c>
      <c r="I14" s="81">
        <f t="shared" si="12"/>
        <v>0</v>
      </c>
      <c r="J14" s="81" t="e">
        <f>#REF!</f>
        <v>#REF!</v>
      </c>
      <c r="K14" s="82"/>
      <c r="L14" s="82"/>
      <c r="M14" s="82"/>
      <c r="N14" s="82"/>
      <c r="O14" s="82">
        <v>0</v>
      </c>
      <c r="P14" s="82">
        <f t="shared" si="17"/>
        <v>0</v>
      </c>
      <c r="Q14" s="82">
        <v>759.5</v>
      </c>
      <c r="R14" s="83">
        <v>21300000</v>
      </c>
      <c r="S14" s="83" t="s">
        <v>103</v>
      </c>
      <c r="X14" s="83"/>
    </row>
    <row r="15" spans="1:27" s="80" customFormat="1" x14ac:dyDescent="0.25">
      <c r="A15" s="76">
        <v>14</v>
      </c>
      <c r="B15" s="76">
        <f t="shared" si="13"/>
        <v>700</v>
      </c>
      <c r="C15" s="76">
        <f t="shared" si="0"/>
        <v>840</v>
      </c>
      <c r="D15" s="76">
        <f t="shared" si="1"/>
        <v>1008</v>
      </c>
      <c r="E15" s="77">
        <f t="shared" si="14"/>
        <v>26000000</v>
      </c>
      <c r="F15" s="76">
        <f t="shared" si="9"/>
        <v>37143</v>
      </c>
      <c r="G15" s="76">
        <f t="shared" si="10"/>
        <v>30952</v>
      </c>
      <c r="H15" s="76">
        <f t="shared" si="11"/>
        <v>25794</v>
      </c>
      <c r="I15" s="76">
        <f t="shared" si="12"/>
        <v>0</v>
      </c>
      <c r="J15" s="76" t="e">
        <f>#REF!</f>
        <v>#REF!</v>
      </c>
      <c r="O15" s="80">
        <v>0</v>
      </c>
      <c r="P15" s="80">
        <f t="shared" si="17"/>
        <v>0</v>
      </c>
      <c r="Q15" s="80">
        <v>700</v>
      </c>
      <c r="R15" s="84">
        <v>26000000</v>
      </c>
      <c r="S15" s="84"/>
    </row>
    <row r="16" spans="1:27" s="80" customFormat="1" x14ac:dyDescent="0.25">
      <c r="A16" s="76">
        <v>15</v>
      </c>
      <c r="B16" s="76">
        <f t="shared" si="13"/>
        <v>750</v>
      </c>
      <c r="C16" s="76">
        <f t="shared" si="0"/>
        <v>900</v>
      </c>
      <c r="D16" s="76">
        <f t="shared" si="1"/>
        <v>1080</v>
      </c>
      <c r="E16" s="77">
        <f t="shared" si="14"/>
        <v>25500000</v>
      </c>
      <c r="F16" s="76">
        <f t="shared" ref="F16" si="18">ROUND((E16/B16),0)</f>
        <v>34000</v>
      </c>
      <c r="G16" s="76">
        <f t="shared" ref="G16" si="19">ROUND((E16/C16),0)</f>
        <v>28333</v>
      </c>
      <c r="H16" s="76">
        <f t="shared" ref="H16" si="20">ROUND((E16/D16),0)</f>
        <v>23611</v>
      </c>
      <c r="I16" s="76">
        <f t="shared" ref="I16" si="21">T16</f>
        <v>0</v>
      </c>
      <c r="J16" s="76" t="e">
        <f>#REF!</f>
        <v>#REF!</v>
      </c>
      <c r="O16" s="80">
        <v>0</v>
      </c>
      <c r="P16" s="80">
        <f t="shared" ref="P16" si="22">O16/1.2</f>
        <v>0</v>
      </c>
      <c r="Q16" s="80">
        <v>750</v>
      </c>
      <c r="R16" s="84">
        <v>25500000</v>
      </c>
      <c r="S16" s="84"/>
    </row>
    <row r="17" spans="1:26" s="80" customFormat="1" x14ac:dyDescent="0.25">
      <c r="A17" s="76">
        <v>16</v>
      </c>
      <c r="B17" s="76">
        <f t="shared" ref="B17:B21" si="23">Q17</f>
        <v>760</v>
      </c>
      <c r="C17" s="76">
        <f t="shared" ref="C17:C21" si="24">B17*1.2</f>
        <v>912</v>
      </c>
      <c r="D17" s="76">
        <f t="shared" ref="D17:D21" si="25">C17*1.2</f>
        <v>1094.3999999999999</v>
      </c>
      <c r="E17" s="77">
        <f t="shared" ref="E17:E21" si="26">R17</f>
        <v>25400000</v>
      </c>
      <c r="F17" s="76">
        <f t="shared" ref="F17" si="27">ROUND((E17/B17),0)</f>
        <v>33421</v>
      </c>
      <c r="G17" s="76">
        <f t="shared" ref="G17" si="28">ROUND((E17/C17),0)</f>
        <v>27851</v>
      </c>
      <c r="H17" s="76">
        <f t="shared" ref="H17" si="29">ROUND((E17/D17),0)</f>
        <v>23209</v>
      </c>
      <c r="I17" s="76">
        <f t="shared" ref="I17" si="30">T17</f>
        <v>0</v>
      </c>
      <c r="J17" s="76" t="e">
        <f>#REF!</f>
        <v>#REF!</v>
      </c>
      <c r="O17" s="80">
        <v>0</v>
      </c>
      <c r="P17" s="80">
        <f t="shared" ref="P17" si="31">O17/1.2</f>
        <v>0</v>
      </c>
      <c r="Q17" s="80">
        <v>760</v>
      </c>
      <c r="R17" s="84">
        <v>25400000</v>
      </c>
      <c r="S17" s="84"/>
    </row>
    <row r="18" spans="1:26" s="80" customFormat="1" x14ac:dyDescent="0.25">
      <c r="A18" s="76">
        <v>17</v>
      </c>
      <c r="B18" s="76">
        <f t="shared" si="23"/>
        <v>756.70920000000001</v>
      </c>
      <c r="C18" s="76">
        <f t="shared" si="24"/>
        <v>908.05103999999994</v>
      </c>
      <c r="D18" s="76">
        <f t="shared" si="25"/>
        <v>1089.6612479999999</v>
      </c>
      <c r="E18" s="77">
        <f t="shared" si="26"/>
        <v>19500000</v>
      </c>
      <c r="F18" s="89">
        <f t="shared" ref="F18:F21" si="32">ROUND((E18/B18),0)</f>
        <v>25769</v>
      </c>
      <c r="G18" s="89">
        <f t="shared" ref="G18:G21" si="33">ROUND((E18/C18),0)</f>
        <v>21475</v>
      </c>
      <c r="H18" s="89">
        <f t="shared" ref="H18:H21" si="34">ROUND((E18/D18),0)</f>
        <v>17895</v>
      </c>
      <c r="I18" s="89" t="str">
        <f t="shared" ref="I18:I21" si="35">T18</f>
        <v>SALE CERTIFICATE</v>
      </c>
      <c r="J18" s="89" t="e">
        <f>#REF!</f>
        <v>#REF!</v>
      </c>
      <c r="K18" s="90"/>
      <c r="L18" s="90"/>
      <c r="M18" s="90"/>
      <c r="N18" s="90"/>
      <c r="O18" s="90">
        <v>0</v>
      </c>
      <c r="P18" s="90">
        <f>84.36*10.764</f>
        <v>908.05103999999994</v>
      </c>
      <c r="Q18" s="90">
        <f t="shared" ref="Q18:Q21" si="36">P18/1.2</f>
        <v>756.70920000000001</v>
      </c>
      <c r="R18" s="91">
        <v>19500000</v>
      </c>
      <c r="S18" s="91" t="s">
        <v>104</v>
      </c>
      <c r="T18" s="90" t="s">
        <v>105</v>
      </c>
    </row>
    <row r="19" spans="1:26" s="80" customFormat="1" x14ac:dyDescent="0.25">
      <c r="A19" s="76">
        <v>18</v>
      </c>
      <c r="B19" s="76">
        <f t="shared" si="23"/>
        <v>759.75900000000001</v>
      </c>
      <c r="C19" s="76">
        <f t="shared" si="24"/>
        <v>911.71079999999995</v>
      </c>
      <c r="D19" s="76">
        <f t="shared" si="25"/>
        <v>1094.05296</v>
      </c>
      <c r="E19" s="77">
        <f t="shared" si="26"/>
        <v>22000000</v>
      </c>
      <c r="F19" s="81">
        <f t="shared" si="32"/>
        <v>28957</v>
      </c>
      <c r="G19" s="81">
        <f t="shared" si="33"/>
        <v>24130</v>
      </c>
      <c r="H19" s="81">
        <f t="shared" si="34"/>
        <v>20109</v>
      </c>
      <c r="I19" s="81" t="str">
        <f t="shared" si="35"/>
        <v>SALE CERTIFICATE</v>
      </c>
      <c r="J19" s="81" t="e">
        <f>#REF!</f>
        <v>#REF!</v>
      </c>
      <c r="K19" s="82"/>
      <c r="L19" s="82"/>
      <c r="M19" s="82"/>
      <c r="N19" s="82"/>
      <c r="O19" s="82">
        <v>0</v>
      </c>
      <c r="P19" s="82">
        <f>84.7*10.764</f>
        <v>911.71079999999995</v>
      </c>
      <c r="Q19" s="82">
        <f t="shared" si="36"/>
        <v>759.75900000000001</v>
      </c>
      <c r="R19" s="83">
        <v>22000000</v>
      </c>
      <c r="S19" s="83" t="s">
        <v>101</v>
      </c>
      <c r="T19" s="82" t="s">
        <v>105</v>
      </c>
    </row>
    <row r="20" spans="1:26" s="80" customFormat="1" x14ac:dyDescent="0.25">
      <c r="A20" s="76">
        <v>19</v>
      </c>
      <c r="B20" s="76">
        <f t="shared" ref="B20" si="37">Q20</f>
        <v>750</v>
      </c>
      <c r="C20" s="76">
        <f t="shared" ref="C20" si="38">B20*1.2</f>
        <v>900</v>
      </c>
      <c r="D20" s="76">
        <f t="shared" ref="D20" si="39">C20*1.2</f>
        <v>1080</v>
      </c>
      <c r="E20" s="77">
        <f t="shared" ref="E20" si="40">R20</f>
        <v>23500000</v>
      </c>
      <c r="F20" s="81">
        <f t="shared" ref="F20" si="41">ROUND((E20/B20),0)</f>
        <v>31333</v>
      </c>
      <c r="G20" s="81">
        <f t="shared" ref="G20" si="42">ROUND((E20/C20),0)</f>
        <v>26111</v>
      </c>
      <c r="H20" s="81">
        <f t="shared" ref="H20" si="43">ROUND((E20/D20),0)</f>
        <v>21759</v>
      </c>
      <c r="I20" s="81">
        <f t="shared" ref="I20" si="44">T20</f>
        <v>0</v>
      </c>
      <c r="J20" s="81" t="e">
        <f>#REF!</f>
        <v>#REF!</v>
      </c>
      <c r="K20" s="82"/>
      <c r="L20" s="82"/>
      <c r="M20" s="82"/>
      <c r="N20" s="82"/>
      <c r="O20" s="82">
        <v>0</v>
      </c>
      <c r="P20" s="82">
        <f t="shared" ref="P20" si="45">O20/1.2</f>
        <v>0</v>
      </c>
      <c r="Q20" s="82">
        <v>750</v>
      </c>
      <c r="R20" s="83">
        <v>23500000</v>
      </c>
      <c r="S20" s="84"/>
    </row>
    <row r="21" spans="1:26" s="80" customFormat="1" x14ac:dyDescent="0.25">
      <c r="A21" s="76">
        <v>20</v>
      </c>
      <c r="B21" s="76">
        <f t="shared" si="23"/>
        <v>0</v>
      </c>
      <c r="C21" s="76">
        <f t="shared" si="24"/>
        <v>0</v>
      </c>
      <c r="D21" s="76">
        <f t="shared" si="25"/>
        <v>0</v>
      </c>
      <c r="E21" s="77">
        <f t="shared" si="26"/>
        <v>0</v>
      </c>
      <c r="F21" s="76" t="e">
        <f t="shared" si="32"/>
        <v>#DIV/0!</v>
      </c>
      <c r="G21" s="76" t="e">
        <f t="shared" si="33"/>
        <v>#DIV/0!</v>
      </c>
      <c r="H21" s="76" t="e">
        <f t="shared" si="34"/>
        <v>#DIV/0!</v>
      </c>
      <c r="I21" s="76">
        <f t="shared" si="35"/>
        <v>0</v>
      </c>
      <c r="J21" s="76" t="e">
        <f>#REF!</f>
        <v>#REF!</v>
      </c>
      <c r="O21" s="80">
        <v>0</v>
      </c>
      <c r="P21" s="80">
        <f>O21/1.2</f>
        <v>0</v>
      </c>
      <c r="Q21" s="80">
        <f t="shared" si="36"/>
        <v>0</v>
      </c>
      <c r="R21" s="84">
        <v>0</v>
      </c>
      <c r="S21" s="84"/>
    </row>
    <row r="22" spans="1:26" s="5" customFormat="1" x14ac:dyDescent="0.25">
      <c r="W22" s="72" t="e">
        <f>ROUND((V22/T22),0)</f>
        <v>#DIV/0!</v>
      </c>
    </row>
    <row r="23" spans="1:26" s="5" customFormat="1" x14ac:dyDescent="0.25">
      <c r="W23" s="69" t="e">
        <f>ROUND((V23/T23),0)</f>
        <v>#DIV/0!</v>
      </c>
    </row>
    <row r="24" spans="1:26" s="5" customFormat="1" x14ac:dyDescent="0.25">
      <c r="F24" s="66"/>
      <c r="W24" s="70" t="e">
        <f>ROUND((V24/T24),0)</f>
        <v>#DIV/0!</v>
      </c>
    </row>
    <row r="25" spans="1:26" s="5" customFormat="1" x14ac:dyDescent="0.25">
      <c r="F25" s="50" t="s">
        <v>95</v>
      </c>
      <c r="G25" s="50">
        <v>694</v>
      </c>
      <c r="W25" s="69" t="e">
        <f>ROUND((V25/T25),0)</f>
        <v>#DIV/0!</v>
      </c>
    </row>
    <row r="26" spans="1:26" s="5" customFormat="1" x14ac:dyDescent="0.25">
      <c r="F26" s="50" t="s">
        <v>96</v>
      </c>
      <c r="G26" s="50">
        <v>133</v>
      </c>
      <c r="W26" s="70" t="e">
        <f>ROUND((V26/T26),0)</f>
        <v>#DIV/0!</v>
      </c>
    </row>
    <row r="27" spans="1:26" s="5" customFormat="1" x14ac:dyDescent="0.25">
      <c r="F27" s="50" t="s">
        <v>97</v>
      </c>
      <c r="G27" s="50">
        <f>SUM(G25:G26)</f>
        <v>827</v>
      </c>
    </row>
    <row r="28" spans="1:26" s="5" customFormat="1" x14ac:dyDescent="0.25">
      <c r="C28" s="65" t="s">
        <v>74</v>
      </c>
      <c r="D28" s="65" t="s">
        <v>83</v>
      </c>
      <c r="F28" s="55" t="s">
        <v>84</v>
      </c>
      <c r="G28" s="55">
        <v>756</v>
      </c>
      <c r="R28" s="5">
        <v>33378</v>
      </c>
    </row>
    <row r="29" spans="1:26" s="5" customFormat="1" x14ac:dyDescent="0.25">
      <c r="C29" s="65" t="s">
        <v>1</v>
      </c>
      <c r="D29" s="65">
        <v>2333000</v>
      </c>
      <c r="F29" s="50" t="s">
        <v>71</v>
      </c>
      <c r="G29" s="50">
        <f>G28*1.2</f>
        <v>907.19999999999993</v>
      </c>
      <c r="H29" s="5">
        <f>G29/G28</f>
        <v>1.2</v>
      </c>
      <c r="R29" s="5">
        <v>32370</v>
      </c>
      <c r="W29" s="5">
        <v>27815</v>
      </c>
      <c r="Y29" s="5">
        <v>756.49</v>
      </c>
      <c r="Z29" s="5">
        <v>27000</v>
      </c>
    </row>
    <row r="30" spans="1:26" s="5" customFormat="1" x14ac:dyDescent="0.25">
      <c r="F30" s="50" t="s">
        <v>72</v>
      </c>
      <c r="G30" s="50">
        <v>31000</v>
      </c>
      <c r="J30" s="5" t="s">
        <v>85</v>
      </c>
      <c r="R30" s="5">
        <v>31333</v>
      </c>
      <c r="W30" s="5">
        <v>26975</v>
      </c>
    </row>
    <row r="31" spans="1:26" s="5" customFormat="1" x14ac:dyDescent="0.25">
      <c r="C31" s="67"/>
      <c r="D31" s="67"/>
      <c r="F31" s="67" t="s">
        <v>73</v>
      </c>
      <c r="G31" s="67">
        <f>G28*G30</f>
        <v>23436000</v>
      </c>
      <c r="H31" s="5">
        <f>G31/D29</f>
        <v>10.045435062151736</v>
      </c>
      <c r="J31" s="5">
        <f>G31*0.025/12</f>
        <v>48825</v>
      </c>
      <c r="R31" s="5">
        <v>34000</v>
      </c>
      <c r="W31" s="5">
        <v>26111</v>
      </c>
    </row>
    <row r="32" spans="1:26" s="5" customFormat="1" x14ac:dyDescent="0.25">
      <c r="C32" s="67"/>
      <c r="D32" s="67"/>
      <c r="F32" s="67" t="s">
        <v>24</v>
      </c>
      <c r="G32" s="67">
        <f>G31*90%</f>
        <v>21092400</v>
      </c>
      <c r="R32" s="5">
        <v>35862</v>
      </c>
      <c r="W32" s="5">
        <v>30952</v>
      </c>
    </row>
    <row r="33" spans="3:24" s="5" customFormat="1" x14ac:dyDescent="0.25">
      <c r="C33" s="67"/>
      <c r="D33" s="67"/>
      <c r="F33" s="67" t="s">
        <v>25</v>
      </c>
      <c r="G33" s="67">
        <f>G31*80%</f>
        <v>18748800</v>
      </c>
      <c r="R33" s="5">
        <f>SUM(R28:R32)</f>
        <v>166943</v>
      </c>
      <c r="S33" s="5">
        <f>R33/5</f>
        <v>33388.6</v>
      </c>
      <c r="W33" s="5">
        <v>28333</v>
      </c>
    </row>
    <row r="34" spans="3:24" s="5" customFormat="1" x14ac:dyDescent="0.25">
      <c r="C34" s="67"/>
      <c r="D34" s="67"/>
      <c r="W34" s="5">
        <v>29885</v>
      </c>
    </row>
    <row r="35" spans="3:24" s="5" customFormat="1" x14ac:dyDescent="0.25">
      <c r="C35" s="67"/>
      <c r="D35" s="67"/>
      <c r="W35" s="5">
        <f>SUM(W29:W34)</f>
        <v>170071</v>
      </c>
      <c r="X35" s="5">
        <f>W35/6</f>
        <v>28345.166666666668</v>
      </c>
    </row>
    <row r="36" spans="3:24" s="5" customFormat="1" x14ac:dyDescent="0.25"/>
    <row r="37" spans="3:24" s="5" customFormat="1" x14ac:dyDescent="0.25"/>
    <row r="38" spans="3:24" s="5" customFormat="1" x14ac:dyDescent="0.25"/>
    <row r="39" spans="3:24" s="5" customFormat="1" x14ac:dyDescent="0.25"/>
    <row r="40" spans="3:24" s="5" customFormat="1" x14ac:dyDescent="0.25"/>
    <row r="41" spans="3:24" x14ac:dyDescent="0.25">
      <c r="U41">
        <v>27000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2023-10-18T07:07:41Z</dcterms:modified>
</cp:coreProperties>
</file>