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filterPrivacy="1" defaultThemeVersion="124226"/>
  <xr:revisionPtr revIDLastSave="0" documentId="13_ncr:1_{22DDAEF4-5F27-48C9-B7F0-840A2B2681A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6" sheetId="9" r:id="rId2"/>
    <sheet name="Sheet5" sheetId="8" r:id="rId3"/>
    <sheet name="Sheet4" sheetId="7" r:id="rId4"/>
    <sheet name="Sheet2" sheetId="5" r:id="rId5"/>
    <sheet name="Sheet3" sheetId="6" r:id="rId6"/>
    <sheet name="Sheet7" sheetId="10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2" i="1" l="1"/>
  <c r="B37" i="1"/>
  <c r="D27" i="1"/>
  <c r="J27" i="1"/>
  <c r="E16" i="1"/>
  <c r="G9" i="1"/>
  <c r="A39" i="1"/>
  <c r="A38" i="1"/>
  <c r="A37" i="1"/>
  <c r="A36" i="1"/>
  <c r="B36" i="1"/>
  <c r="B35" i="1"/>
  <c r="E5" i="1"/>
  <c r="D20" i="1"/>
  <c r="G7" i="1"/>
  <c r="G6" i="1"/>
  <c r="F17" i="1"/>
  <c r="H5" i="1"/>
  <c r="J32" i="1" l="1"/>
  <c r="J4" i="1"/>
  <c r="J31" i="1"/>
  <c r="J30" i="1" l="1"/>
  <c r="J29" i="1"/>
  <c r="J28" i="1"/>
  <c r="G39" i="1"/>
  <c r="H39" i="1" s="1"/>
  <c r="G38" i="1"/>
  <c r="H38" i="1" s="1"/>
  <c r="D39" i="1"/>
  <c r="D38" i="1"/>
  <c r="G37" i="1"/>
  <c r="G36" i="1"/>
  <c r="G35" i="1"/>
  <c r="K35" i="1" l="1"/>
  <c r="J5" i="1"/>
  <c r="G27" i="1" l="1"/>
  <c r="H27" i="1"/>
  <c r="G28" i="1"/>
  <c r="H28" i="1"/>
  <c r="G29" i="1"/>
  <c r="H29" i="1"/>
  <c r="G30" i="1"/>
  <c r="H30" i="1"/>
  <c r="G31" i="1"/>
  <c r="H31" i="1"/>
  <c r="G32" i="1"/>
  <c r="H32" i="1"/>
  <c r="G33" i="1"/>
  <c r="H33" i="1"/>
  <c r="L35" i="1"/>
  <c r="J36" i="1"/>
  <c r="H37" i="1"/>
  <c r="H36" i="1" l="1"/>
  <c r="H35" i="1"/>
  <c r="D36" i="1"/>
  <c r="K7" i="1" l="1"/>
  <c r="I32" i="1" l="1"/>
  <c r="I31" i="1"/>
  <c r="I33" i="1"/>
  <c r="D37" i="1" l="1"/>
  <c r="I27" i="1"/>
  <c r="I36" i="1" l="1"/>
  <c r="I35" i="1"/>
  <c r="D35" i="1"/>
  <c r="I28" i="1"/>
  <c r="I29" i="1"/>
  <c r="I30" i="1"/>
  <c r="B8" i="1" l="1"/>
  <c r="H3" i="1" l="1"/>
  <c r="B10" i="1" l="1"/>
  <c r="B5" i="1" l="1"/>
  <c r="B11" i="1" l="1"/>
  <c r="B6" i="1"/>
  <c r="B14" i="1"/>
  <c r="B12" i="1" l="1"/>
  <c r="B13" i="1" s="1"/>
  <c r="B15" i="1" s="1"/>
  <c r="B17" i="1" l="1"/>
  <c r="C15" i="1"/>
  <c r="C17" i="1" s="1"/>
  <c r="D17" i="1" l="1"/>
  <c r="D21" i="1" s="1"/>
  <c r="D19" i="1" l="1"/>
  <c r="D18" i="1"/>
</calcChain>
</file>

<file path=xl/sharedStrings.xml><?xml version="1.0" encoding="utf-8"?>
<sst xmlns="http://schemas.openxmlformats.org/spreadsheetml/2006/main" count="35" uniqueCount="32">
  <si>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</si>
  <si>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</si>
  <si>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</si>
  <si>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</si>
  <si>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</si>
  <si>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</si>
  <si>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</si>
  <si>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</si>
  <si>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</si>
  <si>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</si>
  <si>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</si>
  <si>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</si>
  <si>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</si>
  <si>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</si>
  <si>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</si>
  <si>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</si>
  <si>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</si>
  <si>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</si>
  <si>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</si>
  <si>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</si>
  <si>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</si>
  <si>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</si>
  <si>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</si>
  <si>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</si>
  <si>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RV</t>
  </si>
  <si>
    <t>DV</t>
  </si>
  <si>
    <t>Open Terrace</t>
  </si>
  <si>
    <t>Terrace</t>
  </si>
  <si>
    <t>Agreement Built up area</t>
  </si>
  <si>
    <t>Flat Value</t>
  </si>
  <si>
    <t>Terrace Value</t>
  </si>
  <si>
    <t>Total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</si>
</sst>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sz val="8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81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6" xfId="0" applyFont="1" applyBorder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6" fillId="0" borderId="7" xfId="0" applyFont="1" applyBorder="1"/>
    <xf numFmtId="43" fontId="3" fillId="0" borderId="0" xfId="1" applyFont="1" applyFill="1" applyBorder="1"/>
    <xf numFmtId="43" fontId="2" fillId="0" borderId="0" xfId="0" applyNumberFormat="1" applyFont="1"/>
    <xf numFmtId="43" fontId="5" fillId="0" borderId="0" xfId="0" applyNumberFormat="1" applyFont="1"/>
    <xf numFmtId="165" fontId="2" fillId="0" borderId="0" xfId="1" applyNumberFormat="1" applyFont="1" applyFill="1" applyBorder="1"/>
    <xf numFmtId="43" fontId="9" fillId="0" borderId="0" xfId="0" applyNumberFormat="1" applyFont="1"/>
    <xf numFmtId="43" fontId="10" fillId="0" borderId="0" xfId="0" applyNumberFormat="1" applyFont="1"/>
    <xf numFmtId="2" fontId="0" fillId="0" borderId="0" xfId="1" applyNumberFormat="1" applyFont="1"/>
    <xf numFmtId="0" fontId="8" fillId="0" borderId="0" xfId="2" applyFill="1" applyBorder="1" applyAlignment="1" applyProtection="1"/>
    <xf numFmtId="0" fontId="11" fillId="0" borderId="1" xfId="0" applyFont="1" applyBorder="1"/>
    <xf numFmtId="0" fontId="11" fillId="0" borderId="1" xfId="0" applyFont="1" applyBorder="1" applyAlignment="1">
      <alignment wrapText="1"/>
    </xf>
    <xf numFmtId="0" fontId="13" fillId="0" borderId="1" xfId="0" applyFont="1" applyBorder="1"/>
    <xf numFmtId="43" fontId="11" fillId="0" borderId="1" xfId="0" applyNumberFormat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0" fontId="12" fillId="0" borderId="1" xfId="0" applyFont="1" applyBorder="1" applyAlignment="1">
      <alignment horizontal="center" wrapText="1"/>
    </xf>
    <xf numFmtId="43" fontId="13" fillId="0" borderId="1" xfId="1" applyFont="1" applyFill="1" applyBorder="1"/>
    <xf numFmtId="10" fontId="13" fillId="0" borderId="1" xfId="0" applyNumberFormat="1" applyFont="1" applyBorder="1"/>
    <xf numFmtId="164" fontId="0" fillId="0" borderId="0" xfId="0" applyNumberFormat="1"/>
    <xf numFmtId="43" fontId="0" fillId="0" borderId="6" xfId="0" applyNumberFormat="1" applyBorder="1"/>
    <xf numFmtId="43" fontId="0" fillId="0" borderId="1" xfId="1" applyFont="1" applyBorder="1"/>
    <xf numFmtId="164" fontId="0" fillId="0" borderId="1" xfId="1" applyNumberFormat="1" applyFont="1" applyBorder="1"/>
    <xf numFmtId="43" fontId="5" fillId="0" borderId="1" xfId="0" applyNumberFormat="1" applyFont="1" applyBorder="1"/>
    <xf numFmtId="0" fontId="0" fillId="2" borderId="1" xfId="0" applyFill="1" applyBorder="1"/>
    <xf numFmtId="43" fontId="0" fillId="2" borderId="1" xfId="0" applyNumberFormat="1" applyFill="1" applyBorder="1"/>
    <xf numFmtId="0" fontId="12" fillId="0" borderId="1" xfId="0" applyFont="1" applyBorder="1" applyAlignment="1">
      <alignment horizontal="center"/>
    </xf>
    <xf numFmtId="0" fontId="11" fillId="0" borderId="1" xfId="1" applyNumberFormat="1" applyFont="1" applyFill="1" applyBorder="1"/>
    <xf numFmtId="164" fontId="11" fillId="0" borderId="1" xfId="1" applyNumberFormat="1" applyFont="1" applyFill="1" applyBorder="1"/>
    <xf numFmtId="10" fontId="11" fillId="0" borderId="1" xfId="1" applyNumberFormat="1" applyFont="1" applyFill="1" applyBorder="1"/>
    <xf numFmtId="43" fontId="11" fillId="0" borderId="1" xfId="1" applyFont="1" applyFill="1" applyBorder="1"/>
    <xf numFmtId="43" fontId="0" fillId="0" borderId="9" xfId="0" applyNumberFormat="1" applyBorder="1"/>
    <xf numFmtId="0" fontId="7" fillId="3" borderId="0" xfId="0" applyFont="1" applyFill="1"/>
    <xf numFmtId="0" fontId="0" fillId="3" borderId="0" xfId="0" applyFill="1"/>
    <xf numFmtId="43" fontId="0" fillId="3" borderId="0" xfId="0" applyNumberFormat="1" applyFill="1"/>
    <xf numFmtId="0" fontId="7" fillId="3" borderId="1" xfId="0" applyFont="1" applyFill="1" applyBorder="1"/>
    <xf numFmtId="0" fontId="0" fillId="3" borderId="1" xfId="0" applyFill="1" applyBorder="1"/>
    <xf numFmtId="43" fontId="0" fillId="3" borderId="1" xfId="0" applyNumberFormat="1" applyFill="1" applyBorder="1"/>
    <xf numFmtId="0" fontId="7" fillId="4" borderId="0" xfId="0" applyFont="1" applyFill="1"/>
    <xf numFmtId="0" fontId="0" fillId="4" borderId="0" xfId="0" applyFill="1"/>
    <xf numFmtId="43" fontId="0" fillId="4" borderId="0" xfId="0" applyNumberFormat="1" applyFill="1"/>
    <xf numFmtId="0" fontId="0" fillId="5" borderId="5" xfId="0" applyFill="1" applyBorder="1" applyAlignment="1">
      <alignment wrapText="1"/>
    </xf>
    <xf numFmtId="0" fontId="0" fillId="5" borderId="0" xfId="0" applyFill="1"/>
    <xf numFmtId="0" fontId="0" fillId="5" borderId="1" xfId="0" applyFill="1" applyBorder="1"/>
    <xf numFmtId="43" fontId="3" fillId="5" borderId="0" xfId="1" applyFont="1" applyFill="1" applyBorder="1"/>
    <xf numFmtId="0" fontId="12" fillId="6" borderId="1" xfId="0" applyFont="1" applyFill="1" applyBorder="1"/>
    <xf numFmtId="0" fontId="14" fillId="6" borderId="1" xfId="0" applyFont="1" applyFill="1" applyBorder="1"/>
    <xf numFmtId="43" fontId="12" fillId="6" borderId="1" xfId="0" applyNumberFormat="1" applyFont="1" applyFill="1" applyBorder="1"/>
    <xf numFmtId="43" fontId="14" fillId="6" borderId="1" xfId="0" applyNumberFormat="1" applyFont="1" applyFill="1" applyBorder="1"/>
    <xf numFmtId="43" fontId="15" fillId="6" borderId="1" xfId="0" applyNumberFormat="1" applyFont="1" applyFill="1" applyBorder="1"/>
    <xf numFmtId="0" fontId="7" fillId="6" borderId="1" xfId="0" applyFont="1" applyFill="1" applyBorder="1"/>
    <xf numFmtId="0" fontId="0" fillId="6" borderId="1" xfId="0" applyFill="1" applyBorder="1"/>
    <xf numFmtId="43" fontId="0" fillId="6" borderId="1" xfId="0" applyNumberFormat="1" applyFill="1" applyBorder="1"/>
    <xf numFmtId="0" fontId="7" fillId="6" borderId="0" xfId="0" applyFont="1" applyFill="1"/>
    <xf numFmtId="0" fontId="0" fillId="6" borderId="0" xfId="0" applyFill="1"/>
    <xf numFmtId="43" fontId="0" fillId="6" borderId="8" xfId="0" applyNumberForma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591483</xdr:colOff>
      <xdr:row>44</xdr:row>
      <xdr:rowOff>67854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2B5CB95-F934-4EB7-8F9E-8424DB20F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6687483" cy="844985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10</xdr:col>
      <xdr:colOff>486694</xdr:colOff>
      <xdr:row>44</xdr:row>
      <xdr:rowOff>115459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372C762-1BED-4387-A4E9-B493E8BFC2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6582694" cy="830695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440083</xdr:colOff>
      <xdr:row>45</xdr:row>
      <xdr:rowOff>115512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389904F-591F-4BB4-A2AE-9C3BDFBE3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851283" cy="86880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116528</xdr:colOff>
      <xdr:row>47</xdr:row>
      <xdr:rowOff>163197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14FB38-4CDF-49E8-9F16-13545788C0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66128" cy="91166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459391</xdr:colOff>
      <xdr:row>47</xdr:row>
      <xdr:rowOff>134618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51217B-B9ED-47C7-BF44-2FA45B8AB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699391" cy="908811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21095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95C2E6-00C6-447B-B1CC-E0D58D89C5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51495" cy="889759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49</xdr:row>
      <xdr:rowOff>0</xdr:rowOff>
    </xdr:from>
    <xdr:to>
      <xdr:col>24</xdr:col>
      <xdr:colOff>173516</xdr:colOff>
      <xdr:row>95</xdr:row>
      <xdr:rowOff>86960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AF73623-4212-4BAB-81B3-6D1DB4FE47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9334500"/>
          <a:ext cx="14803916" cy="8849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4"/>
  <sheetViews>
    <sheetView tabSelected="1" topLeftCell="A10" zoomScaleNormal="100" workbookViewId="0">
      <selection activeCell="D22" sqref="D22"/>
    </sheetView>
  </sheetViews>
  <sheetFormatPr defaultRowHeight="15" x14ac:dyDescent="0.25"/>
  <cols>
    <col min="1" max="1" width="21.7109375" bestFit="1" customWidth="1"/>
    <col min="2" max="2" width="18.140625" style="17" bestFit="1" customWidth="1"/>
    <col min="3" max="3" width="15.5703125" style="17" bestFit="1" customWidth="1"/>
    <col min="4" max="4" width="18.28515625" bestFit="1" customWidth="1"/>
    <col min="5" max="5" width="18.28515625" customWidth="1"/>
    <col min="6" max="6" width="21.710937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2"/>
      <c r="B1" s="40"/>
      <c r="C1" s="23"/>
      <c r="F1" s="2"/>
      <c r="G1" s="3"/>
      <c r="H1" s="3"/>
      <c r="I1" s="4"/>
      <c r="L1" s="2"/>
      <c r="M1" s="3"/>
      <c r="N1" s="3"/>
      <c r="O1" s="4"/>
    </row>
    <row r="2" spans="1:15" ht="16.5" x14ac:dyDescent="0.3">
      <c r="A2" s="34"/>
      <c r="B2" s="41" t="s">
        <v>29</v>
      </c>
      <c r="C2" s="41" t="s">
        <v>30</v>
      </c>
      <c r="D2" s="51" t="s">
        <v>31</v>
      </c>
      <c r="E2" s="17"/>
      <c r="F2" t="s">
        <v>13</v>
      </c>
      <c r="I2" s="6"/>
      <c r="L2" s="5"/>
      <c r="O2" s="6"/>
    </row>
    <row r="3" spans="1:15" ht="16.5" x14ac:dyDescent="0.3">
      <c r="A3" s="34" t="s">
        <v>0</v>
      </c>
      <c r="B3" s="42">
        <v>18000</v>
      </c>
      <c r="C3" s="42"/>
      <c r="D3" s="37"/>
      <c r="E3" s="13"/>
      <c r="F3" s="5">
        <v>2006</v>
      </c>
      <c r="G3" s="7">
        <v>2023</v>
      </c>
      <c r="H3" s="8">
        <f>G3-F3</f>
        <v>17</v>
      </c>
      <c r="I3" s="6"/>
      <c r="J3">
        <v>26620</v>
      </c>
      <c r="L3" s="5"/>
      <c r="M3" s="7"/>
      <c r="N3" s="8"/>
      <c r="O3" s="6"/>
    </row>
    <row r="4" spans="1:15" ht="33" x14ac:dyDescent="0.3">
      <c r="A4" s="35" t="s">
        <v>1</v>
      </c>
      <c r="B4" s="42">
        <v>3000</v>
      </c>
      <c r="C4" s="42"/>
      <c r="D4" s="37"/>
      <c r="E4" s="13"/>
      <c r="F4" s="66" t="s">
        <v>28</v>
      </c>
      <c r="G4" s="67" t="s">
        <v>26</v>
      </c>
      <c r="H4" s="8"/>
      <c r="I4" s="6"/>
      <c r="J4">
        <f>J3/100*105</f>
        <v>27951</v>
      </c>
      <c r="L4" s="9"/>
      <c r="M4" s="7"/>
      <c r="N4" s="8"/>
      <c r="O4" s="6"/>
    </row>
    <row r="5" spans="1:15" ht="16.5" x14ac:dyDescent="0.3">
      <c r="A5" s="34" t="s">
        <v>2</v>
      </c>
      <c r="B5" s="42">
        <f>B3-B4</f>
        <v>15000</v>
      </c>
      <c r="C5" s="42"/>
      <c r="D5" s="37"/>
      <c r="E5" s="22">
        <f>73.6*10.764</f>
        <v>792.23039999999992</v>
      </c>
      <c r="F5" s="68">
        <v>792</v>
      </c>
      <c r="G5" s="69">
        <v>810</v>
      </c>
      <c r="H5" s="29">
        <f>64.48*10.764</f>
        <v>694.06272000000001</v>
      </c>
      <c r="I5" s="45"/>
      <c r="J5">
        <f>J4/10.764</f>
        <v>2596.711259754738</v>
      </c>
      <c r="L5" s="5"/>
      <c r="M5" s="7"/>
      <c r="N5" s="8"/>
      <c r="O5" s="6"/>
    </row>
    <row r="6" spans="1:15" ht="16.5" x14ac:dyDescent="0.3">
      <c r="A6" s="34" t="s">
        <v>3</v>
      </c>
      <c r="B6" s="42">
        <f>B4</f>
        <v>3000</v>
      </c>
      <c r="C6" s="42"/>
      <c r="D6" s="37"/>
      <c r="E6" s="56"/>
      <c r="F6" s="56"/>
      <c r="G6" s="27">
        <f>G5*40%</f>
        <v>324</v>
      </c>
      <c r="H6" s="29"/>
      <c r="I6" s="18"/>
      <c r="J6" s="19"/>
      <c r="L6" s="5"/>
      <c r="M6" s="7"/>
      <c r="N6" s="8"/>
      <c r="O6" s="6"/>
    </row>
    <row r="7" spans="1:15" ht="16.5" x14ac:dyDescent="0.3">
      <c r="A7" s="34" t="s">
        <v>4</v>
      </c>
      <c r="B7" s="36">
        <v>17</v>
      </c>
      <c r="C7" s="36"/>
      <c r="D7" s="52"/>
      <c r="E7" s="46"/>
      <c r="F7" s="22"/>
      <c r="G7" s="27">
        <f>F5+G6</f>
        <v>1116</v>
      </c>
      <c r="H7" s="27"/>
      <c r="I7" s="19"/>
      <c r="J7" s="19"/>
      <c r="K7">
        <f>J7/10.764</f>
        <v>0</v>
      </c>
      <c r="L7" s="5"/>
      <c r="M7" s="10"/>
      <c r="N7" s="11"/>
      <c r="O7" s="6"/>
    </row>
    <row r="8" spans="1:15" ht="16.5" x14ac:dyDescent="0.3">
      <c r="A8" s="34" t="s">
        <v>5</v>
      </c>
      <c r="B8" s="36">
        <f>B9-B7</f>
        <v>43</v>
      </c>
      <c r="C8" s="36"/>
      <c r="D8" s="53"/>
      <c r="E8" s="47"/>
      <c r="F8" s="22"/>
      <c r="G8" s="28">
        <v>18000</v>
      </c>
      <c r="H8" s="27"/>
      <c r="I8" s="19"/>
      <c r="J8" s="19"/>
      <c r="L8" s="5"/>
      <c r="M8" s="10"/>
      <c r="N8" s="11"/>
      <c r="O8" s="6"/>
    </row>
    <row r="9" spans="1:15" ht="16.5" x14ac:dyDescent="0.3">
      <c r="A9" s="34" t="s">
        <v>6</v>
      </c>
      <c r="B9" s="36">
        <v>60</v>
      </c>
      <c r="C9" s="36"/>
      <c r="D9" s="52"/>
      <c r="E9" s="46"/>
      <c r="F9" s="48"/>
      <c r="G9" s="44">
        <f>G8*G7</f>
        <v>20088000</v>
      </c>
      <c r="H9" s="28"/>
      <c r="I9" s="19"/>
      <c r="J9" s="19"/>
      <c r="K9" s="16"/>
      <c r="L9" s="16"/>
      <c r="M9" s="14"/>
      <c r="N9" s="11"/>
      <c r="O9" s="6"/>
    </row>
    <row r="10" spans="1:15" ht="33" x14ac:dyDescent="0.3">
      <c r="A10" s="35" t="s">
        <v>7</v>
      </c>
      <c r="B10" s="36">
        <f>90*B7/B9</f>
        <v>25.5</v>
      </c>
      <c r="C10" s="36"/>
      <c r="D10" s="52"/>
      <c r="E10" s="46"/>
      <c r="F10" s="22"/>
      <c r="G10" s="26"/>
      <c r="H10" s="28"/>
      <c r="I10" s="19"/>
      <c r="J10" s="19"/>
      <c r="K10" s="16"/>
      <c r="L10" s="16"/>
      <c r="M10" s="14"/>
      <c r="N10" s="11"/>
      <c r="O10" s="6"/>
    </row>
    <row r="11" spans="1:15" ht="16.5" x14ac:dyDescent="0.3">
      <c r="A11" s="34"/>
      <c r="B11" s="43">
        <f>B10%</f>
        <v>0.255</v>
      </c>
      <c r="C11" s="43"/>
      <c r="D11" s="54"/>
      <c r="E11" s="32"/>
      <c r="F11" s="13"/>
      <c r="G11" s="27"/>
      <c r="H11" s="28"/>
      <c r="I11" s="19"/>
      <c r="J11" s="19"/>
      <c r="K11" s="16"/>
      <c r="L11" s="16"/>
      <c r="M11" s="14"/>
      <c r="N11" s="12"/>
      <c r="O11" s="6"/>
    </row>
    <row r="12" spans="1:15" ht="16.5" x14ac:dyDescent="0.3">
      <c r="A12" s="34" t="s">
        <v>8</v>
      </c>
      <c r="B12" s="42">
        <f>B6*B11</f>
        <v>765</v>
      </c>
      <c r="C12" s="42"/>
      <c r="D12" s="55"/>
      <c r="E12" s="1"/>
      <c r="F12" s="13"/>
      <c r="G12" s="27"/>
      <c r="H12" s="28"/>
      <c r="I12" s="25"/>
      <c r="J12" s="19"/>
      <c r="K12" s="16"/>
      <c r="L12" s="16"/>
      <c r="M12" s="14"/>
      <c r="N12" s="8"/>
      <c r="O12" s="6"/>
    </row>
    <row r="13" spans="1:15" ht="16.5" x14ac:dyDescent="0.3">
      <c r="A13" s="34" t="s">
        <v>9</v>
      </c>
      <c r="B13" s="42">
        <f>B6-B12</f>
        <v>2235</v>
      </c>
      <c r="C13" s="42"/>
      <c r="D13" s="55"/>
      <c r="E13" s="1"/>
      <c r="F13" s="13"/>
      <c r="G13" s="28"/>
      <c r="H13" s="28"/>
      <c r="I13" s="19"/>
      <c r="J13" s="19"/>
      <c r="K13" s="16"/>
      <c r="L13" s="16"/>
      <c r="M13" s="14"/>
      <c r="N13" s="8"/>
      <c r="O13" s="6"/>
    </row>
    <row r="14" spans="1:15" ht="16.5" x14ac:dyDescent="0.3">
      <c r="A14" s="34" t="s">
        <v>2</v>
      </c>
      <c r="B14" s="42">
        <f>B5</f>
        <v>15000</v>
      </c>
      <c r="C14" s="42"/>
      <c r="D14" s="37"/>
      <c r="E14" s="13"/>
      <c r="F14" s="16"/>
      <c r="H14" s="28"/>
      <c r="I14" s="19"/>
      <c r="J14" s="19"/>
      <c r="K14" s="16"/>
      <c r="L14" s="16"/>
      <c r="M14" s="14"/>
      <c r="N14" s="8"/>
      <c r="O14" s="6"/>
    </row>
    <row r="15" spans="1:15" ht="16.5" x14ac:dyDescent="0.3">
      <c r="A15" s="34" t="s">
        <v>10</v>
      </c>
      <c r="B15" s="42">
        <f>B14+B13</f>
        <v>17235</v>
      </c>
      <c r="C15" s="42">
        <f>B15*40%</f>
        <v>6894</v>
      </c>
      <c r="D15" s="37"/>
      <c r="E15" s="13"/>
      <c r="F15" s="16" t="s">
        <v>15</v>
      </c>
      <c r="G15" s="30" t="s">
        <v>27</v>
      </c>
      <c r="H15" s="28"/>
      <c r="I15" s="16"/>
      <c r="J15" s="16"/>
      <c r="K15" s="16"/>
      <c r="L15" s="16"/>
      <c r="M15" s="14"/>
      <c r="N15" s="8"/>
      <c r="O15" s="6"/>
    </row>
    <row r="16" spans="1:15" ht="16.5" x14ac:dyDescent="0.3">
      <c r="A16" s="71" t="s">
        <v>23</v>
      </c>
      <c r="B16" s="70">
        <v>792</v>
      </c>
      <c r="C16" s="70">
        <v>810</v>
      </c>
      <c r="D16" s="71"/>
      <c r="E16" s="13">
        <f>F5/F16</f>
        <v>1.3846153846153846</v>
      </c>
      <c r="F16" s="28">
        <v>572</v>
      </c>
      <c r="G16" s="31">
        <v>749</v>
      </c>
      <c r="H16" s="27"/>
      <c r="I16" s="45"/>
      <c r="L16" s="5"/>
      <c r="N16" s="11"/>
      <c r="O16" s="6"/>
    </row>
    <row r="17" spans="1:15" ht="16.5" x14ac:dyDescent="0.3">
      <c r="A17" s="71" t="s">
        <v>11</v>
      </c>
      <c r="B17" s="72">
        <f>B15*B16</f>
        <v>13650120</v>
      </c>
      <c r="C17" s="72">
        <f>C15*C16</f>
        <v>5584140</v>
      </c>
      <c r="D17" s="73">
        <f>B17+C17</f>
        <v>19234260</v>
      </c>
      <c r="E17" s="13"/>
      <c r="F17" s="28">
        <f>F16*1.2</f>
        <v>686.4</v>
      </c>
      <c r="G17" s="28"/>
      <c r="H17" s="27"/>
      <c r="I17" s="45"/>
      <c r="L17" s="5"/>
      <c r="N17" s="27"/>
      <c r="O17" s="45"/>
    </row>
    <row r="18" spans="1:15" ht="16.5" x14ac:dyDescent="0.3">
      <c r="A18" s="71" t="s">
        <v>24</v>
      </c>
      <c r="B18" s="72"/>
      <c r="C18" s="72"/>
      <c r="D18" s="73">
        <f>D17*0.9</f>
        <v>17310834</v>
      </c>
      <c r="E18" s="13"/>
      <c r="F18" s="28"/>
      <c r="G18" s="28"/>
      <c r="H18" s="27"/>
      <c r="I18" s="45"/>
      <c r="N18" s="27"/>
      <c r="O18" s="13"/>
    </row>
    <row r="19" spans="1:15" ht="16.5" x14ac:dyDescent="0.3">
      <c r="A19" s="71" t="s">
        <v>25</v>
      </c>
      <c r="B19" s="72"/>
      <c r="C19" s="72"/>
      <c r="D19" s="73">
        <f>D17*0.8</f>
        <v>15387408</v>
      </c>
      <c r="E19" s="13"/>
      <c r="F19" s="28"/>
      <c r="G19" s="28"/>
      <c r="H19" s="27"/>
      <c r="I19" s="45"/>
      <c r="N19" s="27"/>
      <c r="O19" s="13"/>
    </row>
    <row r="20" spans="1:15" ht="16.5" x14ac:dyDescent="0.3">
      <c r="A20" s="71" t="s">
        <v>12</v>
      </c>
      <c r="B20" s="72"/>
      <c r="C20" s="72"/>
      <c r="D20" s="73">
        <f>1116*B4</f>
        <v>3348000</v>
      </c>
      <c r="E20" s="13"/>
      <c r="F20" s="13"/>
      <c r="G20" s="13"/>
      <c r="I20" s="6"/>
    </row>
    <row r="21" spans="1:15" ht="16.5" x14ac:dyDescent="0.3">
      <c r="A21" s="70" t="s">
        <v>16</v>
      </c>
      <c r="B21" s="74"/>
      <c r="C21" s="72"/>
      <c r="D21" s="72">
        <f>D17*0.035/12</f>
        <v>56099.92500000001</v>
      </c>
      <c r="E21" s="13"/>
    </row>
    <row r="22" spans="1:15" x14ac:dyDescent="0.25">
      <c r="B22" s="24"/>
      <c r="C22" s="24"/>
      <c r="D22">
        <v>55000</v>
      </c>
    </row>
    <row r="23" spans="1:15" x14ac:dyDescent="0.25">
      <c r="B23" s="24"/>
      <c r="C23" s="24"/>
    </row>
    <row r="25" spans="1:15" x14ac:dyDescent="0.25">
      <c r="D25" t="s">
        <v>14</v>
      </c>
    </row>
    <row r="26" spans="1:15" x14ac:dyDescent="0.25">
      <c r="B26" s="21" t="s">
        <v>20</v>
      </c>
      <c r="C26" s="21" t="s">
        <v>15</v>
      </c>
      <c r="D26" s="20" t="s">
        <v>21</v>
      </c>
      <c r="E26" s="20"/>
      <c r="F26" s="20" t="s">
        <v>11</v>
      </c>
      <c r="G26" s="20" t="s">
        <v>17</v>
      </c>
      <c r="H26" s="20" t="s">
        <v>18</v>
      </c>
      <c r="I26" s="20" t="s">
        <v>19</v>
      </c>
      <c r="J26" s="20"/>
    </row>
    <row r="27" spans="1:15" ht="17.25" x14ac:dyDescent="0.3">
      <c r="B27" s="75">
        <v>930</v>
      </c>
      <c r="C27" s="75">
        <v>685</v>
      </c>
      <c r="D27" s="76">
        <f>C27*1.2</f>
        <v>822</v>
      </c>
      <c r="E27" s="76"/>
      <c r="F27" s="76">
        <v>17500000</v>
      </c>
      <c r="G27" s="77">
        <f t="shared" ref="G27:G33" si="0">F27/C27</f>
        <v>25547.445255474453</v>
      </c>
      <c r="H27" s="77">
        <f>F27/D27</f>
        <v>21289.537712895377</v>
      </c>
      <c r="I27" s="77">
        <f t="shared" ref="I27:I33" si="1">F27/B27</f>
        <v>18817.204301075268</v>
      </c>
      <c r="J27" s="76">
        <f>B27/C27</f>
        <v>1.3576642335766422</v>
      </c>
      <c r="K27" s="33"/>
    </row>
    <row r="28" spans="1:15" ht="17.25" x14ac:dyDescent="0.3">
      <c r="B28" s="75">
        <v>1000</v>
      </c>
      <c r="C28" s="75"/>
      <c r="D28" s="76"/>
      <c r="E28" s="76"/>
      <c r="F28" s="76">
        <v>18300000</v>
      </c>
      <c r="G28" s="77" t="e">
        <f t="shared" si="0"/>
        <v>#DIV/0!</v>
      </c>
      <c r="H28" s="77" t="e">
        <f>F28/D28</f>
        <v>#DIV/0!</v>
      </c>
      <c r="I28" s="77">
        <f t="shared" si="1"/>
        <v>18300</v>
      </c>
      <c r="J28" s="76" t="e">
        <f t="shared" ref="J28:J32" si="2">D28/C28</f>
        <v>#DIV/0!</v>
      </c>
      <c r="K28" s="33"/>
    </row>
    <row r="29" spans="1:15" x14ac:dyDescent="0.25">
      <c r="B29" s="60">
        <v>580</v>
      </c>
      <c r="C29" s="60"/>
      <c r="D29" s="49"/>
      <c r="E29" s="61"/>
      <c r="F29" s="62">
        <v>12100000</v>
      </c>
      <c r="G29" s="62" t="e">
        <f t="shared" si="0"/>
        <v>#DIV/0!</v>
      </c>
      <c r="H29" s="22" t="e">
        <f t="shared" ref="H29:H33" si="3">F29/D29</f>
        <v>#DIV/0!</v>
      </c>
      <c r="I29" s="22">
        <f t="shared" si="1"/>
        <v>20862.068965517243</v>
      </c>
      <c r="J29" s="20" t="e">
        <f t="shared" si="2"/>
        <v>#DIV/0!</v>
      </c>
    </row>
    <row r="30" spans="1:15" x14ac:dyDescent="0.25">
      <c r="B30" s="21">
        <v>990</v>
      </c>
      <c r="C30" s="60"/>
      <c r="D30" s="49"/>
      <c r="E30" s="49"/>
      <c r="F30" s="22">
        <v>23500000</v>
      </c>
      <c r="G30" s="50" t="e">
        <f t="shared" si="0"/>
        <v>#DIV/0!</v>
      </c>
      <c r="H30" s="22" t="e">
        <f t="shared" si="3"/>
        <v>#DIV/0!</v>
      </c>
      <c r="I30" s="22">
        <f t="shared" si="1"/>
        <v>23737.373737373739</v>
      </c>
      <c r="J30" s="20" t="e">
        <f t="shared" si="2"/>
        <v>#DIV/0!</v>
      </c>
    </row>
    <row r="31" spans="1:15" x14ac:dyDescent="0.25">
      <c r="B31" s="17">
        <v>1000</v>
      </c>
      <c r="C31" s="60"/>
      <c r="D31" s="49"/>
      <c r="F31" s="39">
        <v>20500000</v>
      </c>
      <c r="G31" s="39" t="e">
        <f t="shared" si="0"/>
        <v>#DIV/0!</v>
      </c>
      <c r="H31" s="22" t="e">
        <f t="shared" si="3"/>
        <v>#DIV/0!</v>
      </c>
      <c r="I31" s="39">
        <f t="shared" si="1"/>
        <v>20500</v>
      </c>
      <c r="J31" s="38" t="e">
        <f t="shared" si="2"/>
        <v>#DIV/0!</v>
      </c>
    </row>
    <row r="32" spans="1:15" x14ac:dyDescent="0.25">
      <c r="B32" s="78">
        <v>930</v>
      </c>
      <c r="C32" s="78">
        <v>756</v>
      </c>
      <c r="D32" s="76">
        <f>C32*1.2</f>
        <v>907.19999999999993</v>
      </c>
      <c r="E32" s="79"/>
      <c r="F32" s="80">
        <v>17500000</v>
      </c>
      <c r="G32" s="80">
        <f t="shared" si="0"/>
        <v>23148.14814814815</v>
      </c>
      <c r="H32" s="80">
        <f t="shared" si="3"/>
        <v>19290.123456790127</v>
      </c>
      <c r="I32" s="80">
        <f t="shared" si="1"/>
        <v>18817.204301075268</v>
      </c>
      <c r="J32" s="38">
        <f t="shared" si="2"/>
        <v>1.2</v>
      </c>
    </row>
    <row r="33" spans="1:12" x14ac:dyDescent="0.25">
      <c r="B33" s="17">
        <v>860</v>
      </c>
      <c r="F33" s="38">
        <v>19500000</v>
      </c>
      <c r="G33" s="39" t="e">
        <f t="shared" si="0"/>
        <v>#DIV/0!</v>
      </c>
      <c r="H33" s="39" t="e">
        <f t="shared" si="3"/>
        <v>#DIV/0!</v>
      </c>
      <c r="I33" s="39">
        <f t="shared" si="1"/>
        <v>22674.418604651164</v>
      </c>
    </row>
    <row r="34" spans="1:12" x14ac:dyDescent="0.25">
      <c r="B34" s="17" t="s">
        <v>22</v>
      </c>
    </row>
    <row r="35" spans="1:12" x14ac:dyDescent="0.25">
      <c r="B35" s="63">
        <f>73.6*10.764</f>
        <v>792.23039999999992</v>
      </c>
      <c r="C35" s="63">
        <v>13000000</v>
      </c>
      <c r="D35" s="64">
        <f>C35/B35</f>
        <v>16409.367779878179</v>
      </c>
      <c r="E35" s="64">
        <v>780000</v>
      </c>
      <c r="F35" s="64">
        <v>30000</v>
      </c>
      <c r="G35" s="65">
        <f>F35+E35+C35</f>
        <v>13810000</v>
      </c>
      <c r="H35">
        <f>G35/B35</f>
        <v>17431.797618470588</v>
      </c>
      <c r="I35" s="13" t="e">
        <f>G35/#REF!</f>
        <v>#REF!</v>
      </c>
      <c r="K35">
        <f>A35+B35</f>
        <v>792.23039999999992</v>
      </c>
      <c r="L35">
        <f>G35/K35</f>
        <v>17431.797618470588</v>
      </c>
    </row>
    <row r="36" spans="1:12" x14ac:dyDescent="0.25">
      <c r="A36">
        <f>49.25*10.764</f>
        <v>530.12699999999995</v>
      </c>
      <c r="B36" s="17">
        <f>53.53*10.764</f>
        <v>576.19691999999998</v>
      </c>
      <c r="C36" s="17">
        <v>12000000</v>
      </c>
      <c r="D36">
        <f>C36/B36</f>
        <v>20826.213371636906</v>
      </c>
      <c r="E36">
        <v>720000</v>
      </c>
      <c r="F36" s="64">
        <v>30000</v>
      </c>
      <c r="G36" s="13">
        <f>F36+E36+C36</f>
        <v>12750000</v>
      </c>
      <c r="H36">
        <f>G36/B36</f>
        <v>22127.851707364211</v>
      </c>
      <c r="I36" s="13" t="e">
        <f>G36/#REF!</f>
        <v>#REF!</v>
      </c>
      <c r="J36">
        <f>G36/A36</f>
        <v>24050.840647618403</v>
      </c>
    </row>
    <row r="37" spans="1:12" x14ac:dyDescent="0.25">
      <c r="A37">
        <f>A36*40%</f>
        <v>212.05079999999998</v>
      </c>
      <c r="B37" s="17">
        <f>53.53*10.764</f>
        <v>576.19691999999998</v>
      </c>
      <c r="C37" s="17">
        <v>9850000</v>
      </c>
      <c r="D37">
        <f>C37/B37</f>
        <v>17094.850142551961</v>
      </c>
      <c r="E37">
        <v>245000</v>
      </c>
      <c r="F37">
        <v>30000</v>
      </c>
      <c r="G37" s="13">
        <f>F37+E37+C37</f>
        <v>10125000</v>
      </c>
      <c r="H37">
        <f>G37/B37</f>
        <v>17572.11753231864</v>
      </c>
    </row>
    <row r="38" spans="1:12" ht="15.75" x14ac:dyDescent="0.25">
      <c r="A38" s="15">
        <f>576+212</f>
        <v>788</v>
      </c>
      <c r="D38" t="e">
        <f>C38/B38</f>
        <v>#DIV/0!</v>
      </c>
      <c r="E38">
        <v>392000</v>
      </c>
      <c r="F38">
        <v>30000</v>
      </c>
      <c r="G38" s="13">
        <f>F38+E38+C38</f>
        <v>422000</v>
      </c>
      <c r="H38" t="e">
        <f>G38/B38</f>
        <v>#DIV/0!</v>
      </c>
    </row>
    <row r="39" spans="1:12" ht="15.75" x14ac:dyDescent="0.25">
      <c r="A39" s="15">
        <f>C36/A38</f>
        <v>15228.426395939086</v>
      </c>
      <c r="B39" s="57"/>
      <c r="C39" s="57"/>
      <c r="D39" s="58" t="e">
        <f>C39/B39</f>
        <v>#DIV/0!</v>
      </c>
      <c r="E39" s="58">
        <v>210000</v>
      </c>
      <c r="F39" s="58">
        <v>30000</v>
      </c>
      <c r="G39" s="59">
        <f>F39+E39+C39</f>
        <v>240000</v>
      </c>
      <c r="H39" s="58" t="e">
        <f>G39/B39</f>
        <v>#DIV/0!</v>
      </c>
    </row>
    <row r="40" spans="1:12" ht="15.75" x14ac:dyDescent="0.25">
      <c r="A40" s="15"/>
    </row>
    <row r="41" spans="1:12" ht="15.75" x14ac:dyDescent="0.25">
      <c r="A41" s="15"/>
    </row>
    <row r="42" spans="1:12" ht="15.75" x14ac:dyDescent="0.25">
      <c r="A42" s="15"/>
    </row>
    <row r="43" spans="1:12" ht="15.75" x14ac:dyDescent="0.25">
      <c r="A43" s="15"/>
    </row>
    <row r="44" spans="1:12" ht="15.75" x14ac:dyDescent="0.25">
      <c r="A44" s="15"/>
    </row>
    <row r="64" spans="4:6" x14ac:dyDescent="0.25">
      <c r="D64" s="13"/>
      <c r="E64" s="13"/>
      <c r="F64" s="1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22B252-23AF-471E-B17C-FFB1BDC724D7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F0A581-F581-42D7-98A8-BB9206F50AA5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62EF8-0B7B-44F7-B824-5ED664FB6FC2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D18B29-ED71-420E-8A64-FA2AA6ABEE2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D931A0-6350-4514-B29D-0679936E1901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3F8F34-B9B5-4CC1-895C-7BE1669F4B02}">
  <dimension ref="A1"/>
  <sheetViews>
    <sheetView workbookViewId="0">
      <selection activeCell="A50" sqref="A50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Sheet6</vt:lpstr>
      <vt:lpstr>Sheet5</vt:lpstr>
      <vt:lpstr>Sheet4</vt:lpstr>
      <vt:lpstr>Sheet2</vt:lpstr>
      <vt:lpstr>Sheet3</vt:lpstr>
      <vt:lpstr>Sheet7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2023-10-16T09:54:05Z</dcterms:modified>
</cp:coreProperties>
</file>