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17.06.2022\DevendraKumar R Yadav\"/>
    </mc:Choice>
  </mc:AlternateContent>
  <xr:revisionPtr revIDLastSave="0" documentId="13_ncr:1_{765FA14C-1502-4002-8215-52A28ACC0E3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</sheets>
  <calcPr calcId="191029"/>
</workbook>
</file>

<file path=xl/calcChain.xml><?xml version="1.0" encoding="utf-8"?>
<calcChain xmlns="http://schemas.openxmlformats.org/spreadsheetml/2006/main">
  <c r="D23" i="4" l="1"/>
  <c r="Q11" i="4"/>
  <c r="D32" i="4"/>
  <c r="D26" i="4"/>
  <c r="D21" i="4"/>
  <c r="D22" i="4" s="1"/>
  <c r="D27" i="4" l="1"/>
  <c r="D28" i="4" s="1"/>
  <c r="D29" i="4" s="1"/>
  <c r="D33" i="4" s="1"/>
  <c r="D36" i="4" l="1"/>
  <c r="D35" i="4"/>
  <c r="D34" i="4"/>
  <c r="Q7" i="4" l="1"/>
  <c r="P6" i="4"/>
  <c r="P5" i="4"/>
  <c r="Q4" i="4"/>
  <c r="C49" i="4" l="1"/>
  <c r="C48" i="4"/>
  <c r="D48" i="4"/>
  <c r="Q12" i="4" l="1"/>
  <c r="Q14" i="4"/>
  <c r="Q13" i="4"/>
  <c r="Q9" i="4"/>
  <c r="P8" i="4"/>
  <c r="P10" i="4"/>
  <c r="Q10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Q15" i="4" l="1"/>
  <c r="J15" i="4"/>
  <c r="I15" i="4"/>
  <c r="E15" i="4"/>
  <c r="A15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<sst xmlns="http://schemas.openxmlformats.org/spreadsheetml/2006/main" count="43" uniqueCount="40">
  <si>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</si>
  <si>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</si>
  <si>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</si>
  <si>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</si>
  <si>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</si>
  <si>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</si>
  <si>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</si>
  <si>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</si>
  <si>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</si>
  <si>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</si>
  <si>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</si>
  <si>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</si>
  <si>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</si>
  <si>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bal</t>
  </si>
  <si>
    <t>mca</t>
  </si>
  <si>
    <t>Address -</t>
  </si>
  <si>
    <t>rate on BUA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</si>
  <si>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</si>
  <si>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</si>
  <si>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</si>
  <si>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</si>
  <si>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</si>
  <si>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</si>
  <si>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</si>
  <si>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</si>
  <si>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</si>
  <si>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Area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</si>
  <si>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</si>
  <si>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</si>
  <si>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</si>
  <si>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</si>
  <si>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</si>
  <si>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</si>
  <si>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>Aggr. Carpet</t>
  </si>
  <si>
    <t>FMV</t>
  </si>
  <si>
    <t xml:space="preserve">Index-II </t>
  </si>
  <si>
    <r>
      <t xml:space="preserve">Cosmos Bank - </t>
    </r>
    <r>
      <rPr>
        <b/>
        <sz val="12"/>
        <color theme="1"/>
        <rFont val="Arial"/>
        <family val="2"/>
      </rPr>
      <t>Goregaon (East) Branch</t>
    </r>
  </si>
  <si>
    <t>Commercial Gala No. Gala No 118-A, 1st Floor, Shubh Industrial Estate No 1 CHSL, Village - Gokhivire, Vasai</t>
  </si>
  <si>
    <t xml:space="preserve"> DATED 19.11.2015</t>
  </si>
  <si>
    <t>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</si>
</sst>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1" fillId="0" borderId="0" xfId="0" applyNumberFormat="1" applyFont="1"/>
    <xf numFmtId="2" fontId="0" fillId="0" borderId="0" xfId="0" applyNumberFormat="1"/>
    <xf numFmtId="2" fontId="2" fillId="0" borderId="0" xfId="0" applyNumberFormat="1" applyFont="1"/>
    <xf numFmtId="0" fontId="0" fillId="2" borderId="0" xfId="0" applyFill="1"/>
    <xf numFmtId="0" fontId="5" fillId="0" borderId="0" xfId="0" applyFont="1"/>
    <xf numFmtId="2" fontId="0" fillId="0" borderId="0" xfId="0" applyNumberFormat="1" applyAlignment="1">
      <alignment wrapText="1"/>
    </xf>
    <xf numFmtId="2" fontId="4" fillId="0" borderId="0" xfId="0" applyNumberFormat="1" applyFont="1"/>
    <xf numFmtId="0" fontId="6" fillId="0" borderId="1" xfId="0" applyFont="1" applyBorder="1"/>
    <xf numFmtId="0" fontId="7" fillId="0" borderId="1" xfId="0" applyFont="1" applyBorder="1"/>
    <xf numFmtId="43" fontId="6" fillId="0" borderId="1" xfId="0" applyNumberFormat="1" applyFont="1" applyBorder="1"/>
    <xf numFmtId="10" fontId="6" fillId="0" borderId="1" xfId="0" applyNumberFormat="1" applyFont="1" applyBorder="1"/>
    <xf numFmtId="43" fontId="7" fillId="0" borderId="1" xfId="0" applyNumberFormat="1" applyFont="1" applyBorder="1"/>
    <xf numFmtId="43" fontId="7" fillId="3" borderId="1" xfId="0" applyNumberFormat="1" applyFont="1" applyFill="1" applyBorder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2" fontId="0" fillId="4" borderId="0" xfId="0" applyNumberFormat="1" applyFill="1"/>
    <xf numFmtId="4" fontId="0" fillId="4" borderId="0" xfId="0" applyNumberFormat="1" applyFill="1"/>
    <xf numFmtId="0" fontId="8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24</xdr:col>
      <xdr:colOff>583063</xdr:colOff>
      <xdr:row>50</xdr:row>
      <xdr:rowOff>48658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BF769C-E3F6-4244-BCBB-CF81588FF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0"/>
          <a:ext cx="14603863" cy="7401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27</xdr:col>
      <xdr:colOff>354686</xdr:colOff>
      <xdr:row>57</xdr:row>
      <xdr:rowOff>48802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3ABED5-B4FF-436C-988F-3B9517ED7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476500"/>
          <a:ext cx="16204286" cy="8430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27</xdr:col>
      <xdr:colOff>68896</xdr:colOff>
      <xdr:row>56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47D75C-418B-4B80-B30E-D7E1CE678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0"/>
          <a:ext cx="15918496" cy="75734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26</xdr:col>
      <xdr:colOff>468917</xdr:colOff>
      <xdr:row>44</xdr:row>
      <xdr:rowOff>105807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13FAEC-FDAD-4E9F-8663-91A1F7F35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62000"/>
          <a:ext cx="15708917" cy="7392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27</xdr:col>
      <xdr:colOff>97475</xdr:colOff>
      <xdr:row>47</xdr:row>
      <xdr:rowOff>105853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AA5083-1E86-48A5-990B-132B4FA12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15947075" cy="77258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30</xdr:col>
      <xdr:colOff>364043</xdr:colOff>
      <xdr:row>44</xdr:row>
      <xdr:rowOff>124986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15DE5F-7C3F-4B37-949E-2FB5A1CD2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14994443" cy="83164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58604</xdr:colOff>
      <xdr:row>42</xdr:row>
      <xdr:rowOff>182090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59B815-F480-4391-88DD-563CD2471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421804" cy="79925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48993</xdr:colOff>
      <xdr:row>46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B8BD21-DA8F-46DF-8870-663B8375D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802593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9"/>
  <sheetViews>
    <sheetView tabSelected="1" topLeftCell="B1" zoomScaleNormal="100" workbookViewId="0">
      <selection activeCell="D23" sqref="D23"/>
    </sheetView>
  </sheetViews>
  <sheetFormatPr defaultRowHeight="15" x14ac:dyDescent="0.25"/>
  <cols>
    <col min="1" max="1" width="4.28515625" customWidth="1"/>
    <col min="2" max="2" width="11.140625" bestFit="1" customWidth="1"/>
    <col min="3" max="3" width="28.42578125" customWidth="1"/>
    <col min="4" max="4" width="18.140625" customWidth="1"/>
    <col min="5" max="5" width="15.42578125" customWidth="1"/>
    <col min="6" max="6" width="14.140625" customWidth="1"/>
    <col min="7" max="7" width="20.7109375" customWidth="1"/>
    <col min="8" max="8" width="13" style="14" customWidth="1"/>
    <col min="9" max="9" width="11.85546875" customWidth="1"/>
    <col min="10" max="10" width="9.85546875" customWidth="1"/>
    <col min="11" max="12" width="9.140625" hidden="1" customWidth="1"/>
    <col min="13" max="13" width="7.5703125" customWidth="1"/>
    <col min="14" max="14" width="5" customWidth="1"/>
    <col min="15" max="15" width="10.5703125" customWidth="1"/>
    <col min="16" max="16" width="10.7109375" customWidth="1"/>
    <col min="17" max="17" width="10.7109375" style="14" customWidth="1"/>
    <col min="18" max="18" width="16" customWidth="1"/>
    <col min="19" max="19" width="8.85546875" customWidth="1"/>
  </cols>
  <sheetData>
    <row r="1" spans="1:20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8" t="s">
        <v>6</v>
      </c>
      <c r="R1" s="1" t="s">
        <v>1</v>
      </c>
      <c r="S1" s="1" t="s">
        <v>3</v>
      </c>
    </row>
    <row r="2" spans="1:20" s="29" customFormat="1" x14ac:dyDescent="0.25">
      <c r="A2" s="26">
        <f t="shared" ref="A2:A15" si="0">N2</f>
        <v>0</v>
      </c>
      <c r="B2" s="26">
        <f t="shared" ref="B2:B15" si="1">Q2</f>
        <v>0</v>
      </c>
      <c r="C2" s="26">
        <f>B2*1.2</f>
        <v>0</v>
      </c>
      <c r="D2" s="26">
        <f t="shared" ref="D2:D13" si="2">C2*1.2</f>
        <v>0</v>
      </c>
      <c r="E2" s="27">
        <f t="shared" ref="E2:E13" si="3">R2</f>
        <v>0</v>
      </c>
      <c r="F2" s="26" t="e">
        <f t="shared" ref="F2:F13" si="4">ROUND((E2/B2),0)</f>
        <v>#DIV/0!</v>
      </c>
      <c r="G2" s="26" t="e">
        <f t="shared" ref="G2:G13" si="5">ROUND((E2/C2),0)</f>
        <v>#DIV/0!</v>
      </c>
      <c r="H2" s="28" t="e">
        <f t="shared" ref="H2:H13" si="6">ROUND((E2/D2),0)</f>
        <v>#DIV/0!</v>
      </c>
      <c r="I2" s="26" t="e">
        <f>#REF!</f>
        <v>#REF!</v>
      </c>
      <c r="J2" s="26">
        <f t="shared" ref="J2:J13" si="7">S2</f>
        <v>0</v>
      </c>
      <c r="Q2" s="30"/>
      <c r="R2" s="31"/>
    </row>
    <row r="3" spans="1:20" s="29" customFormat="1" x14ac:dyDescent="0.25">
      <c r="A3" s="26">
        <f t="shared" si="0"/>
        <v>0</v>
      </c>
      <c r="B3" s="26">
        <f t="shared" si="1"/>
        <v>0</v>
      </c>
      <c r="C3" s="26">
        <f t="shared" ref="C3:C15" si="8">B3*1.2</f>
        <v>0</v>
      </c>
      <c r="D3" s="26">
        <f t="shared" si="2"/>
        <v>0</v>
      </c>
      <c r="E3" s="27">
        <f t="shared" si="3"/>
        <v>0</v>
      </c>
      <c r="F3" s="26" t="e">
        <f t="shared" si="4"/>
        <v>#DIV/0!</v>
      </c>
      <c r="G3" s="26" t="e">
        <f t="shared" si="5"/>
        <v>#DIV/0!</v>
      </c>
      <c r="H3" s="28" t="e">
        <f t="shared" si="6"/>
        <v>#DIV/0!</v>
      </c>
      <c r="I3" s="26" t="e">
        <f>#REF!</f>
        <v>#REF!</v>
      </c>
      <c r="J3" s="26">
        <f t="shared" si="7"/>
        <v>0</v>
      </c>
      <c r="Q3" s="30"/>
      <c r="R3" s="31"/>
    </row>
    <row r="4" spans="1:20" x14ac:dyDescent="0.25">
      <c r="A4" s="4">
        <f t="shared" si="0"/>
        <v>0</v>
      </c>
      <c r="B4" s="4">
        <f t="shared" si="1"/>
        <v>3891.666666666667</v>
      </c>
      <c r="C4" s="4">
        <f t="shared" si="8"/>
        <v>4670</v>
      </c>
      <c r="D4" s="4">
        <f t="shared" si="2"/>
        <v>5604</v>
      </c>
      <c r="E4" s="5">
        <f t="shared" si="3"/>
        <v>17400000</v>
      </c>
      <c r="F4" s="8">
        <f t="shared" si="4"/>
        <v>4471</v>
      </c>
      <c r="G4" s="8">
        <f t="shared" si="5"/>
        <v>3726</v>
      </c>
      <c r="H4" s="12">
        <f t="shared" si="6"/>
        <v>3105</v>
      </c>
      <c r="I4" s="4" t="e">
        <f>#REF!</f>
        <v>#REF!</v>
      </c>
      <c r="J4" s="4">
        <f t="shared" si="7"/>
        <v>0</v>
      </c>
      <c r="O4">
        <v>0</v>
      </c>
      <c r="P4">
        <v>4670</v>
      </c>
      <c r="Q4" s="14">
        <f t="shared" ref="Q4:Q7" si="9">P4/1.2</f>
        <v>3891.666666666667</v>
      </c>
      <c r="R4" s="2">
        <v>17400000</v>
      </c>
    </row>
    <row r="5" spans="1:20" x14ac:dyDescent="0.25">
      <c r="A5" s="4">
        <f t="shared" si="0"/>
        <v>0</v>
      </c>
      <c r="B5" s="4">
        <f t="shared" si="1"/>
        <v>1800</v>
      </c>
      <c r="C5" s="4">
        <f t="shared" si="8"/>
        <v>2160</v>
      </c>
      <c r="D5" s="4">
        <f t="shared" si="2"/>
        <v>2592</v>
      </c>
      <c r="E5" s="5">
        <f t="shared" si="3"/>
        <v>8500000</v>
      </c>
      <c r="F5" s="8">
        <f t="shared" si="4"/>
        <v>4722</v>
      </c>
      <c r="G5" s="8">
        <f t="shared" si="5"/>
        <v>3935</v>
      </c>
      <c r="H5" s="12">
        <f t="shared" si="6"/>
        <v>3279</v>
      </c>
      <c r="I5" s="4" t="e">
        <f>#REF!</f>
        <v>#REF!</v>
      </c>
      <c r="J5" s="4">
        <f t="shared" si="7"/>
        <v>0</v>
      </c>
      <c r="O5">
        <v>0</v>
      </c>
      <c r="P5">
        <f t="shared" ref="P5:P6" si="10">O5/1.2</f>
        <v>0</v>
      </c>
      <c r="Q5" s="14">
        <v>1800</v>
      </c>
      <c r="R5" s="2">
        <v>8500000</v>
      </c>
      <c r="S5" s="16"/>
      <c r="T5" s="16"/>
    </row>
    <row r="6" spans="1:20" x14ac:dyDescent="0.25">
      <c r="A6" s="4">
        <f t="shared" si="0"/>
        <v>0</v>
      </c>
      <c r="B6" s="4">
        <f t="shared" si="1"/>
        <v>728</v>
      </c>
      <c r="C6" s="4">
        <f t="shared" si="8"/>
        <v>873.6</v>
      </c>
      <c r="D6" s="4">
        <f t="shared" si="2"/>
        <v>1048.32</v>
      </c>
      <c r="E6" s="5">
        <f t="shared" si="3"/>
        <v>5800000</v>
      </c>
      <c r="F6" s="26">
        <f t="shared" si="4"/>
        <v>7967</v>
      </c>
      <c r="G6" s="26">
        <f t="shared" si="5"/>
        <v>6639</v>
      </c>
      <c r="H6" s="28">
        <f t="shared" si="6"/>
        <v>5533</v>
      </c>
      <c r="I6" s="26" t="e">
        <f>#REF!</f>
        <v>#REF!</v>
      </c>
      <c r="J6" s="26">
        <f t="shared" si="7"/>
        <v>0</v>
      </c>
      <c r="K6" s="29"/>
      <c r="L6" s="29"/>
      <c r="M6" s="29"/>
      <c r="N6" s="29"/>
      <c r="O6" s="29">
        <v>0</v>
      </c>
      <c r="P6" s="29">
        <f t="shared" si="10"/>
        <v>0</v>
      </c>
      <c r="Q6" s="30">
        <v>728</v>
      </c>
      <c r="R6" s="31">
        <v>5800000</v>
      </c>
      <c r="S6" s="16"/>
      <c r="T6" s="16"/>
    </row>
    <row r="7" spans="1:20" x14ac:dyDescent="0.25">
      <c r="A7" s="4">
        <f t="shared" si="0"/>
        <v>0</v>
      </c>
      <c r="B7" s="4">
        <f t="shared" si="1"/>
        <v>166.66666666666669</v>
      </c>
      <c r="C7" s="4">
        <f t="shared" si="8"/>
        <v>200.00000000000003</v>
      </c>
      <c r="D7" s="4">
        <f t="shared" si="2"/>
        <v>240.00000000000003</v>
      </c>
      <c r="E7" s="5">
        <f t="shared" si="3"/>
        <v>1900000</v>
      </c>
      <c r="F7" s="8">
        <f t="shared" si="4"/>
        <v>11400</v>
      </c>
      <c r="G7" s="8">
        <f t="shared" si="5"/>
        <v>9500</v>
      </c>
      <c r="H7" s="12">
        <f t="shared" si="6"/>
        <v>7917</v>
      </c>
      <c r="I7" s="4" t="e">
        <f>#REF!</f>
        <v>#REF!</v>
      </c>
      <c r="J7" s="4">
        <f t="shared" si="7"/>
        <v>0</v>
      </c>
      <c r="O7">
        <v>0</v>
      </c>
      <c r="P7">
        <v>200</v>
      </c>
      <c r="Q7" s="14">
        <f t="shared" si="9"/>
        <v>166.66666666666669</v>
      </c>
      <c r="R7" s="2">
        <v>1900000</v>
      </c>
      <c r="S7" s="16"/>
      <c r="T7" s="16"/>
    </row>
    <row r="8" spans="1:20" x14ac:dyDescent="0.25">
      <c r="A8" s="4">
        <f t="shared" si="0"/>
        <v>0</v>
      </c>
      <c r="B8" s="4">
        <f t="shared" si="1"/>
        <v>2000</v>
      </c>
      <c r="C8" s="4">
        <f t="shared" si="8"/>
        <v>2400</v>
      </c>
      <c r="D8" s="4">
        <f t="shared" si="2"/>
        <v>2880</v>
      </c>
      <c r="E8" s="5">
        <f t="shared" si="3"/>
        <v>21000000</v>
      </c>
      <c r="F8" s="8">
        <f t="shared" si="4"/>
        <v>10500</v>
      </c>
      <c r="G8" s="8">
        <f t="shared" si="5"/>
        <v>8750</v>
      </c>
      <c r="H8" s="12">
        <f t="shared" si="6"/>
        <v>7292</v>
      </c>
      <c r="I8" s="4" t="e">
        <f>#REF!</f>
        <v>#REF!</v>
      </c>
      <c r="J8" s="4">
        <f t="shared" si="7"/>
        <v>0</v>
      </c>
      <c r="O8">
        <v>0</v>
      </c>
      <c r="P8">
        <f t="shared" ref="P8:P10" si="11">O8/1.2</f>
        <v>0</v>
      </c>
      <c r="Q8" s="14">
        <v>2000</v>
      </c>
      <c r="R8" s="2">
        <v>21000000</v>
      </c>
      <c r="S8" s="16"/>
      <c r="T8" s="16"/>
    </row>
    <row r="9" spans="1:20" x14ac:dyDescent="0.25">
      <c r="A9" s="4">
        <f t="shared" si="0"/>
        <v>0</v>
      </c>
      <c r="B9" s="4">
        <f t="shared" si="1"/>
        <v>683.33333333333337</v>
      </c>
      <c r="C9" s="4">
        <f t="shared" si="8"/>
        <v>820</v>
      </c>
      <c r="D9" s="4">
        <f t="shared" si="2"/>
        <v>984</v>
      </c>
      <c r="E9" s="5">
        <f t="shared" si="3"/>
        <v>5500000</v>
      </c>
      <c r="F9" s="26">
        <f t="shared" si="4"/>
        <v>8049</v>
      </c>
      <c r="G9" s="26">
        <f t="shared" si="5"/>
        <v>6707</v>
      </c>
      <c r="H9" s="28">
        <f t="shared" si="6"/>
        <v>5589</v>
      </c>
      <c r="I9" s="26" t="e">
        <f>#REF!</f>
        <v>#REF!</v>
      </c>
      <c r="J9" s="26">
        <f t="shared" si="7"/>
        <v>0</v>
      </c>
      <c r="K9" s="29"/>
      <c r="L9" s="29"/>
      <c r="M9" s="29"/>
      <c r="N9" s="29"/>
      <c r="O9" s="29">
        <v>0</v>
      </c>
      <c r="P9" s="29">
        <v>820</v>
      </c>
      <c r="Q9" s="30">
        <f t="shared" ref="Q9:Q14" si="12">P9/1.2</f>
        <v>683.33333333333337</v>
      </c>
      <c r="R9" s="31">
        <v>5500000</v>
      </c>
      <c r="S9" s="16"/>
      <c r="T9" s="16"/>
    </row>
    <row r="10" spans="1:20" x14ac:dyDescent="0.25">
      <c r="A10" s="4">
        <f t="shared" si="0"/>
        <v>0</v>
      </c>
      <c r="B10" s="4">
        <f t="shared" si="1"/>
        <v>763.88888888888903</v>
      </c>
      <c r="C10" s="4">
        <f t="shared" si="8"/>
        <v>916.66666666666686</v>
      </c>
      <c r="D10" s="4">
        <f t="shared" si="2"/>
        <v>1100.0000000000002</v>
      </c>
      <c r="E10" s="5">
        <f t="shared" si="3"/>
        <v>8500000</v>
      </c>
      <c r="F10" s="8">
        <f t="shared" si="4"/>
        <v>11127</v>
      </c>
      <c r="G10" s="8">
        <f t="shared" si="5"/>
        <v>9273</v>
      </c>
      <c r="H10" s="12">
        <f t="shared" si="6"/>
        <v>7727</v>
      </c>
      <c r="I10" s="4" t="e">
        <f>#REF!</f>
        <v>#REF!</v>
      </c>
      <c r="J10" s="4">
        <f t="shared" si="7"/>
        <v>0</v>
      </c>
      <c r="O10">
        <v>1100</v>
      </c>
      <c r="P10">
        <f t="shared" si="11"/>
        <v>916.66666666666674</v>
      </c>
      <c r="Q10" s="14">
        <f t="shared" si="12"/>
        <v>763.88888888888903</v>
      </c>
      <c r="R10" s="2">
        <v>8500000</v>
      </c>
      <c r="S10" s="16"/>
      <c r="T10" s="16"/>
    </row>
    <row r="11" spans="1:20" x14ac:dyDescent="0.25">
      <c r="A11" s="4">
        <f t="shared" si="0"/>
        <v>0</v>
      </c>
      <c r="B11" s="4">
        <f t="shared" si="1"/>
        <v>5333.3333333333339</v>
      </c>
      <c r="C11" s="4">
        <f t="shared" si="8"/>
        <v>6400.0000000000009</v>
      </c>
      <c r="D11" s="4">
        <f t="shared" si="2"/>
        <v>7680.0000000000009</v>
      </c>
      <c r="E11" s="5">
        <f t="shared" si="3"/>
        <v>55000000</v>
      </c>
      <c r="F11" s="8">
        <f t="shared" si="4"/>
        <v>10313</v>
      </c>
      <c r="G11" s="8">
        <f t="shared" si="5"/>
        <v>8594</v>
      </c>
      <c r="H11" s="12">
        <f t="shared" si="6"/>
        <v>7161</v>
      </c>
      <c r="I11" s="4" t="e">
        <f>#REF!</f>
        <v>#REF!</v>
      </c>
      <c r="J11" s="4">
        <f t="shared" si="7"/>
        <v>0</v>
      </c>
      <c r="O11">
        <v>0</v>
      </c>
      <c r="P11">
        <v>6400</v>
      </c>
      <c r="Q11" s="14">
        <f t="shared" si="12"/>
        <v>5333.3333333333339</v>
      </c>
      <c r="R11" s="2">
        <v>55000000</v>
      </c>
      <c r="S11" s="16"/>
      <c r="T11" s="16"/>
    </row>
    <row r="12" spans="1:20" s="29" customFormat="1" x14ac:dyDescent="0.25">
      <c r="A12" s="26">
        <f t="shared" si="0"/>
        <v>0</v>
      </c>
      <c r="B12" s="26">
        <f t="shared" si="1"/>
        <v>0</v>
      </c>
      <c r="C12" s="26">
        <f t="shared" si="8"/>
        <v>0</v>
      </c>
      <c r="D12" s="26">
        <f t="shared" si="2"/>
        <v>0</v>
      </c>
      <c r="E12" s="27">
        <f t="shared" si="3"/>
        <v>0</v>
      </c>
      <c r="F12" s="26" t="e">
        <f t="shared" si="4"/>
        <v>#DIV/0!</v>
      </c>
      <c r="G12" s="26" t="e">
        <f t="shared" si="5"/>
        <v>#DIV/0!</v>
      </c>
      <c r="H12" s="28" t="e">
        <f t="shared" si="6"/>
        <v>#DIV/0!</v>
      </c>
      <c r="I12" s="26" t="e">
        <f>#REF!</f>
        <v>#REF!</v>
      </c>
      <c r="J12" s="26">
        <f t="shared" si="7"/>
        <v>0</v>
      </c>
      <c r="O12" s="29">
        <v>0</v>
      </c>
      <c r="P12" s="29">
        <v>0</v>
      </c>
      <c r="Q12" s="30">
        <f t="shared" si="12"/>
        <v>0</v>
      </c>
      <c r="R12" s="31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8" t="e">
        <f t="shared" si="4"/>
        <v>#DIV/0!</v>
      </c>
      <c r="G13" s="8" t="e">
        <f t="shared" si="5"/>
        <v>#DIV/0!</v>
      </c>
      <c r="H13" s="12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v>0</v>
      </c>
      <c r="Q13" s="14">
        <f t="shared" si="12"/>
        <v>0</v>
      </c>
      <c r="R13" s="2">
        <v>0</v>
      </c>
      <c r="S13" s="16"/>
      <c r="T13" s="16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3">C14*1.2</f>
        <v>0</v>
      </c>
      <c r="E14" s="5">
        <f t="shared" ref="E14:E15" si="14">R14</f>
        <v>0</v>
      </c>
      <c r="F14" s="8" t="e">
        <f t="shared" ref="F14:F15" si="15">ROUND((E14/B14),0)</f>
        <v>#DIV/0!</v>
      </c>
      <c r="G14" s="8" t="e">
        <f t="shared" ref="G14:G15" si="16">ROUND((E14/C14),0)</f>
        <v>#DIV/0!</v>
      </c>
      <c r="H14" s="13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v>0</v>
      </c>
      <c r="Q14" s="14">
        <f t="shared" si="12"/>
        <v>0</v>
      </c>
      <c r="R14" s="2">
        <v>0</v>
      </c>
      <c r="S14" s="16"/>
      <c r="T14" s="16"/>
    </row>
    <row r="15" spans="1:20" s="29" customFormat="1" x14ac:dyDescent="0.25">
      <c r="A15" s="26">
        <f t="shared" si="0"/>
        <v>0</v>
      </c>
      <c r="B15" s="26">
        <f t="shared" si="1"/>
        <v>0</v>
      </c>
      <c r="C15" s="26">
        <f t="shared" si="8"/>
        <v>0</v>
      </c>
      <c r="D15" s="26">
        <f t="shared" si="13"/>
        <v>0</v>
      </c>
      <c r="E15" s="27">
        <f t="shared" si="14"/>
        <v>0</v>
      </c>
      <c r="F15" s="26" t="e">
        <f t="shared" si="15"/>
        <v>#DIV/0!</v>
      </c>
      <c r="G15" s="26" t="e">
        <f t="shared" si="16"/>
        <v>#DIV/0!</v>
      </c>
      <c r="H15" s="28" t="e">
        <f t="shared" si="17"/>
        <v>#DIV/0!</v>
      </c>
      <c r="I15" s="26" t="e">
        <f>#REF!</f>
        <v>#REF!</v>
      </c>
      <c r="J15" s="26">
        <f t="shared" si="18"/>
        <v>0</v>
      </c>
      <c r="O15" s="29">
        <v>0</v>
      </c>
      <c r="P15" s="29">
        <v>0</v>
      </c>
      <c r="Q15" s="30">
        <f t="shared" ref="Q15" si="19">P15/1.2</f>
        <v>0</v>
      </c>
      <c r="R15" s="31">
        <v>0</v>
      </c>
    </row>
    <row r="18" spans="3:26" ht="16.5" x14ac:dyDescent="0.3">
      <c r="C18" s="20" t="s">
        <v>17</v>
      </c>
      <c r="D18" s="20"/>
      <c r="E18" s="20"/>
      <c r="G18" s="32" t="s">
        <v>36</v>
      </c>
      <c r="H18" s="32"/>
      <c r="I18" s="32"/>
      <c r="J18" s="32"/>
      <c r="K18" s="32"/>
      <c r="L18" s="32"/>
      <c r="M18" s="32"/>
      <c r="N18" s="32"/>
      <c r="O18" s="32"/>
      <c r="Q18"/>
    </row>
    <row r="19" spans="3:26" ht="16.5" x14ac:dyDescent="0.3">
      <c r="C19" s="20" t="s">
        <v>18</v>
      </c>
      <c r="D19" s="20">
        <v>2023</v>
      </c>
      <c r="E19" s="20"/>
    </row>
    <row r="20" spans="3:26" ht="16.5" x14ac:dyDescent="0.3">
      <c r="C20" s="20" t="s">
        <v>19</v>
      </c>
      <c r="D20" s="21">
        <v>2009</v>
      </c>
      <c r="E20" s="20"/>
      <c r="G20" s="6" t="s">
        <v>15</v>
      </c>
      <c r="H20" t="s">
        <v>37</v>
      </c>
      <c r="I20" s="14"/>
      <c r="Q20"/>
      <c r="S20" s="9"/>
      <c r="T20" s="9"/>
      <c r="U20" s="9"/>
      <c r="V20" s="9"/>
      <c r="W20" s="9"/>
      <c r="X20" s="9"/>
      <c r="Y20" s="9"/>
      <c r="Z20" s="9"/>
    </row>
    <row r="21" spans="3:26" ht="16.5" x14ac:dyDescent="0.3">
      <c r="C21" s="20" t="s">
        <v>20</v>
      </c>
      <c r="D21" s="20">
        <f>D19-D20</f>
        <v>14</v>
      </c>
      <c r="E21" s="20"/>
      <c r="Q21"/>
      <c r="S21" s="9"/>
      <c r="T21" s="9"/>
      <c r="U21" s="9"/>
      <c r="V21" s="9"/>
      <c r="W21" s="9"/>
      <c r="X21" s="9"/>
      <c r="Y21" s="9"/>
      <c r="Z21" s="9"/>
    </row>
    <row r="22" spans="3:26" ht="16.5" x14ac:dyDescent="0.3">
      <c r="C22" s="20"/>
      <c r="D22" s="20">
        <f>D21-60</f>
        <v>-46</v>
      </c>
      <c r="E22" s="20"/>
      <c r="H22"/>
      <c r="I22" s="14"/>
      <c r="Q22"/>
      <c r="S22" s="9"/>
      <c r="T22" s="9"/>
      <c r="U22" s="9"/>
      <c r="V22" s="9"/>
      <c r="W22" s="9"/>
      <c r="X22" s="9"/>
      <c r="Y22" s="9"/>
      <c r="Z22" s="9"/>
    </row>
    <row r="23" spans="3:26" ht="16.5" x14ac:dyDescent="0.3">
      <c r="C23" s="20" t="s">
        <v>21</v>
      </c>
      <c r="D23" s="22">
        <f>2500*760</f>
        <v>1900000</v>
      </c>
      <c r="E23" s="22"/>
      <c r="H23" t="s">
        <v>33</v>
      </c>
      <c r="I23" s="14"/>
      <c r="P23" t="s">
        <v>14</v>
      </c>
      <c r="Q23"/>
      <c r="S23" s="9"/>
      <c r="T23" s="9"/>
      <c r="U23" s="9"/>
      <c r="V23" s="9"/>
      <c r="W23" s="9"/>
      <c r="X23" s="9"/>
      <c r="Y23" s="9"/>
      <c r="Z23" s="9"/>
    </row>
    <row r="24" spans="3:26" ht="16.5" x14ac:dyDescent="0.3">
      <c r="C24" s="20" t="s">
        <v>22</v>
      </c>
      <c r="D24" s="20"/>
      <c r="E24" s="20"/>
      <c r="F24" s="17"/>
      <c r="H24" t="s">
        <v>16</v>
      </c>
      <c r="I24" s="14"/>
      <c r="P24" t="s">
        <v>13</v>
      </c>
      <c r="Q24"/>
      <c r="S24" s="9"/>
      <c r="T24" s="9"/>
      <c r="U24" s="9"/>
      <c r="V24" s="9"/>
      <c r="W24" s="9"/>
      <c r="X24" s="9"/>
      <c r="Y24" s="9"/>
      <c r="Z24" s="9"/>
    </row>
    <row r="25" spans="3:26" ht="16.5" x14ac:dyDescent="0.3">
      <c r="C25" s="20"/>
      <c r="D25" s="20"/>
      <c r="E25" s="20"/>
      <c r="H25" t="s">
        <v>34</v>
      </c>
      <c r="I25" s="14"/>
      <c r="S25" s="9"/>
      <c r="T25" s="9"/>
      <c r="U25" s="9"/>
      <c r="V25" s="9"/>
      <c r="W25" s="9"/>
      <c r="X25" s="9"/>
      <c r="Y25" s="9"/>
      <c r="Z25" s="9"/>
    </row>
    <row r="26" spans="3:26" ht="16.5" x14ac:dyDescent="0.3">
      <c r="C26" s="20" t="s">
        <v>23</v>
      </c>
      <c r="D26" s="20">
        <f>100-10</f>
        <v>90</v>
      </c>
      <c r="E26" s="20"/>
      <c r="S26" s="9"/>
      <c r="T26" s="9"/>
      <c r="U26" s="9"/>
      <c r="V26" s="9"/>
      <c r="W26" s="9"/>
      <c r="X26" s="9"/>
      <c r="Y26" s="9"/>
      <c r="Z26" s="9"/>
    </row>
    <row r="27" spans="3:26" ht="16.5" x14ac:dyDescent="0.3">
      <c r="C27" s="20" t="s">
        <v>24</v>
      </c>
      <c r="D27" s="20">
        <f>D26*D21/60</f>
        <v>21</v>
      </c>
      <c r="E27" s="20"/>
      <c r="H27" s="15" t="s">
        <v>35</v>
      </c>
      <c r="I27" s="6">
        <v>2939879</v>
      </c>
      <c r="J27" s="6" t="s">
        <v>38</v>
      </c>
      <c r="K27" s="6"/>
      <c r="L27" s="6"/>
      <c r="M27" s="6"/>
      <c r="N27" s="6"/>
      <c r="O27" s="6"/>
      <c r="S27" s="9"/>
      <c r="T27" s="9"/>
      <c r="U27" s="9"/>
      <c r="V27" s="9"/>
      <c r="W27" s="9"/>
      <c r="X27" s="9"/>
      <c r="Y27" s="9"/>
      <c r="Z27" s="9"/>
    </row>
    <row r="28" spans="3:26" ht="16.5" x14ac:dyDescent="0.3">
      <c r="C28" s="20"/>
      <c r="D28" s="23">
        <f>D27%</f>
        <v>0.21</v>
      </c>
      <c r="E28" s="23"/>
      <c r="S28" s="9"/>
      <c r="T28" s="9"/>
      <c r="U28" s="9"/>
      <c r="V28" s="9"/>
      <c r="W28" s="9"/>
      <c r="X28" s="9"/>
      <c r="Y28" s="9"/>
      <c r="Z28" s="9"/>
    </row>
    <row r="29" spans="3:26" ht="16.5" x14ac:dyDescent="0.3">
      <c r="C29" s="20" t="s">
        <v>25</v>
      </c>
      <c r="D29" s="22">
        <f>ROUND((D23*D28),0)</f>
        <v>399000</v>
      </c>
      <c r="E29" s="22"/>
      <c r="S29" s="9"/>
      <c r="T29" s="9"/>
      <c r="U29" s="9"/>
      <c r="V29" s="9"/>
      <c r="W29" s="9"/>
      <c r="X29" s="9"/>
      <c r="Y29" s="9"/>
      <c r="Z29" s="9"/>
    </row>
    <row r="30" spans="3:26" ht="16.5" x14ac:dyDescent="0.3">
      <c r="C30" s="20" t="s">
        <v>26</v>
      </c>
      <c r="D30" s="22">
        <v>633</v>
      </c>
      <c r="E30" s="22" t="s">
        <v>39</v>
      </c>
      <c r="S30" s="9"/>
      <c r="T30" s="9"/>
      <c r="U30" s="9"/>
      <c r="V30" s="9"/>
      <c r="W30" s="9"/>
      <c r="X30" s="9"/>
      <c r="Y30" s="9"/>
      <c r="Z30" s="9"/>
    </row>
    <row r="31" spans="3:26" ht="16.5" x14ac:dyDescent="0.3">
      <c r="C31" s="20" t="s">
        <v>27</v>
      </c>
      <c r="D31" s="20">
        <v>7000</v>
      </c>
      <c r="E31" s="20"/>
      <c r="S31" s="9"/>
      <c r="T31" s="9"/>
      <c r="U31" s="9"/>
      <c r="V31" s="9"/>
      <c r="W31" s="9"/>
      <c r="X31" s="9"/>
      <c r="Y31" s="9"/>
      <c r="Z31" s="9"/>
    </row>
    <row r="32" spans="3:26" ht="16.5" x14ac:dyDescent="0.3">
      <c r="C32" s="20" t="s">
        <v>28</v>
      </c>
      <c r="D32" s="22">
        <f>D31*D30</f>
        <v>4431000</v>
      </c>
      <c r="E32" s="22"/>
      <c r="P32" s="6"/>
      <c r="S32" s="9"/>
      <c r="T32" s="9"/>
      <c r="U32" s="9"/>
      <c r="V32" s="9"/>
      <c r="W32" s="9"/>
      <c r="X32" s="9"/>
      <c r="Y32" s="9"/>
      <c r="Z32" s="9"/>
    </row>
    <row r="33" spans="3:26" ht="16.5" x14ac:dyDescent="0.3">
      <c r="C33" s="21" t="s">
        <v>29</v>
      </c>
      <c r="D33" s="24">
        <f>D32-D29</f>
        <v>4032000</v>
      </c>
      <c r="E33" s="25"/>
      <c r="S33" s="9"/>
      <c r="T33" s="9"/>
      <c r="U33" s="9"/>
      <c r="V33" s="9"/>
      <c r="W33" s="9"/>
      <c r="X33" s="9"/>
      <c r="Y33" s="9"/>
      <c r="Z33" s="9"/>
    </row>
    <row r="34" spans="3:26" ht="16.5" x14ac:dyDescent="0.3">
      <c r="C34" s="21" t="s">
        <v>30</v>
      </c>
      <c r="D34" s="24">
        <f>D33*0.9</f>
        <v>3628800</v>
      </c>
      <c r="E34" s="25"/>
      <c r="S34" s="9"/>
      <c r="T34" s="9"/>
      <c r="U34" s="9"/>
      <c r="V34" s="9"/>
      <c r="W34" s="9"/>
      <c r="X34" s="9"/>
      <c r="Y34" s="9"/>
      <c r="Z34" s="9"/>
    </row>
    <row r="35" spans="3:26" ht="16.5" x14ac:dyDescent="0.3">
      <c r="C35" s="21" t="s">
        <v>31</v>
      </c>
      <c r="D35" s="24">
        <f>D33*0.8</f>
        <v>3225600</v>
      </c>
      <c r="E35" s="25"/>
      <c r="S35" s="9"/>
      <c r="T35" s="10"/>
      <c r="U35" s="9"/>
      <c r="V35" s="9"/>
      <c r="W35" s="9"/>
      <c r="X35" s="9"/>
      <c r="Y35" s="9"/>
      <c r="Z35" s="9"/>
    </row>
    <row r="36" spans="3:26" ht="16.5" x14ac:dyDescent="0.3">
      <c r="C36" s="21" t="s">
        <v>32</v>
      </c>
      <c r="D36" s="24">
        <f>D33*0.025/12</f>
        <v>8400</v>
      </c>
      <c r="E36" s="25"/>
      <c r="S36" s="10"/>
      <c r="T36" s="9"/>
      <c r="U36" s="9"/>
      <c r="V36" s="9"/>
      <c r="W36" s="9"/>
      <c r="X36" s="9"/>
      <c r="Y36" s="9"/>
      <c r="Z36" s="9"/>
    </row>
    <row r="37" spans="3:26" x14ac:dyDescent="0.25">
      <c r="S37" s="9"/>
      <c r="T37" s="9"/>
      <c r="U37" s="9"/>
      <c r="V37" s="9"/>
      <c r="W37" s="9"/>
      <c r="X37" s="9"/>
      <c r="Y37" s="9"/>
      <c r="Z37" s="9"/>
    </row>
    <row r="38" spans="3:26" x14ac:dyDescent="0.25">
      <c r="O38" s="9"/>
      <c r="P38" s="9"/>
      <c r="Q38" s="19"/>
      <c r="R38" s="9"/>
      <c r="S38" s="9"/>
      <c r="T38" s="9"/>
      <c r="U38" s="9"/>
      <c r="V38" s="9"/>
      <c r="W38" s="9"/>
      <c r="X38" s="9"/>
      <c r="Y38" s="9"/>
      <c r="Z38" s="9"/>
    </row>
    <row r="48" spans="3:26" x14ac:dyDescent="0.25">
      <c r="C48">
        <f>4631004/590</f>
        <v>7849.1593220338982</v>
      </c>
      <c r="D48">
        <f>54.86*10.764</f>
        <v>590.51303999999993</v>
      </c>
    </row>
    <row r="49" spans="3:3" x14ac:dyDescent="0.25">
      <c r="C49">
        <f>C48*1.15</f>
        <v>9026.5332203389826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11" sqref="B1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>
      <selection activeCell="B14" sqref="B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1" zoomScaleNormal="100" workbookViewId="0">
      <selection activeCell="B18" sqref="B18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5" sqref="B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B8" sqref="B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116-PC</cp:lastModifiedBy>
  <cp:lastPrinted>2019-11-05T06:14:02Z</cp:lastPrinted>
  <dcterms:created xsi:type="dcterms:W3CDTF">2018-02-17T10:36:41Z</dcterms:created>
  <dcterms:modified xsi:type="dcterms:W3CDTF">2023-10-19T13:11:47Z</dcterms:modified>
</cp:coreProperties>
</file>