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0DC8D33-CD9A-415A-816E-074B5FC6157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6" i="1" l="1"/>
  <c r="I37" i="1"/>
  <c r="A37" i="1"/>
  <c r="B37" i="1"/>
  <c r="C8" i="1"/>
  <c r="A33" i="1"/>
  <c r="G7" i="1"/>
  <c r="F13" i="1"/>
  <c r="F8" i="1"/>
  <c r="F14" i="1"/>
  <c r="C17" i="1"/>
  <c r="C18" i="1" s="1"/>
  <c r="C11" i="1"/>
  <c r="C12" i="1" s="1"/>
  <c r="C13" i="1" s="1"/>
  <c r="C14" i="1"/>
  <c r="C6" i="1"/>
  <c r="C7" i="1" s="1"/>
  <c r="G19" i="1"/>
  <c r="G18" i="1"/>
  <c r="G16" i="1"/>
  <c r="H18" i="1"/>
  <c r="H16" i="1"/>
  <c r="F12" i="1"/>
  <c r="B8" i="1"/>
  <c r="G6" i="1"/>
  <c r="B17" i="1"/>
  <c r="B11" i="1"/>
  <c r="B6" i="1"/>
  <c r="B7" i="1" s="1"/>
  <c r="C21" i="1" l="1"/>
  <c r="C20" i="1"/>
  <c r="C19" i="1"/>
  <c r="B12" i="1"/>
  <c r="B13" i="1" s="1"/>
  <c r="B14" i="1" s="1"/>
  <c r="B18" i="1" s="1"/>
  <c r="D18" i="1" l="1"/>
  <c r="E18" i="1"/>
  <c r="B21" i="1"/>
  <c r="B20" i="1"/>
  <c r="B19" i="1"/>
  <c r="J29" i="1" l="1"/>
  <c r="J28" i="1"/>
  <c r="J27" i="1"/>
  <c r="G37" i="1"/>
  <c r="H37" i="1" s="1"/>
  <c r="D37" i="1"/>
  <c r="G36" i="1"/>
  <c r="H36" i="1" s="1"/>
  <c r="D36" i="1"/>
  <c r="G35" i="1" l="1"/>
  <c r="J4" i="1" l="1"/>
  <c r="H27" i="1" l="1"/>
  <c r="K34" i="1" l="1"/>
  <c r="J5" i="1"/>
  <c r="H26" i="1"/>
  <c r="H25" i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</calcChain>
</file>

<file path=xl/sharedStrings.xml><?xml version="1.0" encoding="utf-8"?>
<sst xmlns="http://schemas.openxmlformats.org/spreadsheetml/2006/main" count="32" uniqueCount="32">
  <si>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</si>
  <si>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</si>
  <si>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</si>
  <si>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</si>
  <si>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</si>
  <si>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</si>
  <si>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</si>
  <si>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</si>
  <si>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</si>
  <si>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</si>
  <si>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</si>
  <si>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</si>
  <si>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</si>
  <si>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</si>
  <si>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</si>
  <si>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</si>
  <si>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</si>
  <si>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</si>
  <si>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</si>
  <si>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</si>
  <si>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</si>
  <si>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</si>
  <si>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</si>
  <si>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</si>
  <si>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</si>
  <si>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</si>
  <si>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</si>
  <si>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</si>
  <si>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</si>
  <si>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Flat No.</t>
  </si>
  <si>
    <t>Flat No. 601</t>
  </si>
  <si>
    <t>Flat No. 602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</si>
</sst>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164" fontId="0" fillId="0" borderId="6" xfId="0" applyNumberFormat="1" applyBorder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0" fontId="11" fillId="0" borderId="0" xfId="0" applyFont="1"/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2" fillId="3" borderId="1" xfId="0" applyFont="1" applyFill="1" applyBorder="1"/>
    <xf numFmtId="43" fontId="14" fillId="3" borderId="1" xfId="0" applyNumberFormat="1" applyFont="1" applyFill="1" applyBorder="1"/>
    <xf numFmtId="43" fontId="12" fillId="3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3" borderId="8" xfId="0" applyFill="1" applyBorder="1"/>
    <xf numFmtId="0" fontId="0" fillId="3" borderId="0" xfId="0" applyFill="1"/>
    <xf numFmtId="43" fontId="0" fillId="3" borderId="8" xfId="0" applyNumberFormat="1" applyFill="1" applyBorder="1"/>
    <xf numFmtId="43" fontId="13" fillId="0" borderId="1" xfId="0" applyNumberFormat="1" applyFont="1" applyBorder="1"/>
    <xf numFmtId="10" fontId="13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325512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1F361C-50E7-4FCD-B9DD-C155A3811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07912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182362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9A7CD8-8809-4FBC-970C-65F2DDFA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35962" cy="7725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50E8E-2BBF-4847-A5D1-C5BFA695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25766-DD80-4A85-A915-ED6D79008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F1F83-6B90-4B99-9EE1-3A6E2154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230249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6E5FF1-72CA-4673-959C-C257FF77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12649" cy="8859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10462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0A739-A75D-4D84-BF95-D67709B4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16062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25.5703125" style="19" bestFit="1" customWidth="1"/>
    <col min="4" max="4" width="14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50"/>
      <c r="B2" s="51"/>
      <c r="C2" s="51"/>
      <c r="D2" s="52"/>
      <c r="E2" s="19"/>
      <c r="F2" t="s">
        <v>1</v>
      </c>
      <c r="I2" s="6"/>
      <c r="L2" s="5"/>
      <c r="O2" s="6"/>
    </row>
    <row r="3" spans="1:15" ht="16.5" x14ac:dyDescent="0.3">
      <c r="A3" s="46" t="s">
        <v>14</v>
      </c>
      <c r="B3" s="30" t="s">
        <v>30</v>
      </c>
      <c r="C3" s="32" t="s">
        <v>31</v>
      </c>
      <c r="E3" s="15"/>
      <c r="F3" s="5">
        <v>1983</v>
      </c>
      <c r="G3" s="7">
        <v>2023</v>
      </c>
      <c r="H3" s="8">
        <f>G3-F3</f>
        <v>40</v>
      </c>
      <c r="I3" s="6"/>
      <c r="J3">
        <v>26620</v>
      </c>
      <c r="L3" s="5"/>
      <c r="M3" s="7"/>
      <c r="N3" s="8"/>
      <c r="O3" s="6"/>
    </row>
    <row r="4" spans="1:15" ht="16.5" x14ac:dyDescent="0.3">
      <c r="A4" s="46" t="s">
        <v>15</v>
      </c>
      <c r="B4" s="30">
        <v>2023</v>
      </c>
      <c r="C4" s="32">
        <v>2023</v>
      </c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47" t="s">
        <v>16</v>
      </c>
      <c r="B5" s="30">
        <v>1983</v>
      </c>
      <c r="C5" s="32">
        <v>1983</v>
      </c>
      <c r="F5" t="s">
        <v>11</v>
      </c>
      <c r="G5" s="31" t="s">
        <v>13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48" t="s">
        <v>17</v>
      </c>
      <c r="B6" s="30">
        <f>B4-B5</f>
        <v>40</v>
      </c>
      <c r="C6" s="32">
        <f>C4-C5</f>
        <v>40</v>
      </c>
      <c r="E6" s="15">
        <v>601</v>
      </c>
      <c r="F6" s="45">
        <v>417</v>
      </c>
      <c r="G6" s="31">
        <f>F6*1.2</f>
        <v>500.4</v>
      </c>
      <c r="H6" s="23"/>
      <c r="I6" s="38"/>
      <c r="J6" s="20"/>
      <c r="L6" s="5"/>
      <c r="M6" s="7"/>
      <c r="N6" s="8"/>
      <c r="O6" s="6"/>
    </row>
    <row r="7" spans="1:15" ht="16.5" x14ac:dyDescent="0.3">
      <c r="A7" s="32"/>
      <c r="B7" s="30">
        <f>B6-60</f>
        <v>-20</v>
      </c>
      <c r="C7" s="32">
        <f>C6-60</f>
        <v>-20</v>
      </c>
      <c r="E7">
        <v>602</v>
      </c>
      <c r="F7" s="45">
        <v>420</v>
      </c>
      <c r="G7" s="31">
        <f>46.85*10.764</f>
        <v>504.29339999999996</v>
      </c>
      <c r="H7" s="23"/>
      <c r="I7" s="38"/>
      <c r="J7" s="20"/>
      <c r="L7" s="5"/>
      <c r="M7" s="10"/>
      <c r="N7" s="11"/>
      <c r="O7" s="6"/>
    </row>
    <row r="8" spans="1:15" ht="16.5" x14ac:dyDescent="0.3">
      <c r="A8" s="32" t="s">
        <v>18</v>
      </c>
      <c r="B8" s="31">
        <f>500*2800</f>
        <v>1400000</v>
      </c>
      <c r="C8" s="62">
        <f>504*2800</f>
        <v>1411200</v>
      </c>
      <c r="F8" s="45">
        <f>SUM(F6:F7)</f>
        <v>837</v>
      </c>
      <c r="G8" s="37"/>
      <c r="H8" s="40"/>
      <c r="I8" s="45"/>
      <c r="J8" s="20"/>
      <c r="L8" s="5"/>
      <c r="M8" s="10"/>
      <c r="N8" s="11"/>
      <c r="O8" s="6"/>
    </row>
    <row r="9" spans="1:15" ht="16.5" x14ac:dyDescent="0.3">
      <c r="A9" s="32" t="s">
        <v>19</v>
      </c>
      <c r="B9" s="30"/>
      <c r="C9" s="32"/>
      <c r="F9" s="45"/>
      <c r="G9" s="34"/>
      <c r="H9" s="39"/>
      <c r="I9" s="20"/>
      <c r="J9" s="20"/>
      <c r="K9" s="18"/>
      <c r="L9" s="18"/>
      <c r="M9" s="16"/>
      <c r="N9" s="11"/>
      <c r="O9" s="6"/>
    </row>
    <row r="10" spans="1:15" ht="16.5" x14ac:dyDescent="0.3">
      <c r="A10" s="32"/>
      <c r="B10" s="30"/>
      <c r="C10" s="32"/>
      <c r="F10" s="15"/>
      <c r="G10" s="34"/>
      <c r="H10" s="39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 t="s">
        <v>20</v>
      </c>
      <c r="B11" s="49">
        <f>100-10</f>
        <v>90</v>
      </c>
      <c r="C11" s="32">
        <f>100-10</f>
        <v>90</v>
      </c>
      <c r="E11" s="28" t="s">
        <v>29</v>
      </c>
      <c r="F11" s="15" t="s">
        <v>12</v>
      </c>
      <c r="G11" s="34"/>
      <c r="H11" s="41"/>
      <c r="I11" s="20"/>
      <c r="J11" s="20"/>
      <c r="K11" s="18"/>
      <c r="L11" s="18"/>
      <c r="M11" s="16"/>
      <c r="N11" s="12"/>
      <c r="O11" s="6"/>
    </row>
    <row r="12" spans="1:15" ht="16.5" x14ac:dyDescent="0.3">
      <c r="A12" s="46" t="s">
        <v>21</v>
      </c>
      <c r="B12" s="30">
        <f>B11*B6/60</f>
        <v>60</v>
      </c>
      <c r="C12" s="32">
        <f>C11*C6/60</f>
        <v>60</v>
      </c>
      <c r="E12" s="1">
        <v>601</v>
      </c>
      <c r="F12" s="15">
        <f>38+92+95+26+22+149+21+18</f>
        <v>461</v>
      </c>
      <c r="G12" s="14"/>
      <c r="H12" s="25"/>
      <c r="I12" s="24"/>
      <c r="J12" s="20"/>
      <c r="K12" s="18"/>
      <c r="L12" s="18"/>
      <c r="M12" s="16"/>
      <c r="N12" s="8"/>
      <c r="O12" s="6"/>
    </row>
    <row r="13" spans="1:15" ht="16.5" x14ac:dyDescent="0.3">
      <c r="A13" s="46"/>
      <c r="B13" s="33">
        <f>B12%</f>
        <v>0.6</v>
      </c>
      <c r="C13" s="63">
        <f>C12%</f>
        <v>0.6</v>
      </c>
      <c r="E13" s="1">
        <v>602</v>
      </c>
      <c r="F13" s="15">
        <f>192+58+20+42+145+16+23</f>
        <v>496</v>
      </c>
      <c r="G13" s="25"/>
      <c r="H13" s="25"/>
      <c r="I13" s="20"/>
      <c r="J13" s="20"/>
      <c r="K13" s="18"/>
      <c r="L13" s="18"/>
      <c r="M13" s="16"/>
      <c r="N13" s="8"/>
      <c r="O13" s="6"/>
    </row>
    <row r="14" spans="1:15" ht="16.5" x14ac:dyDescent="0.3">
      <c r="A14" s="46" t="s">
        <v>22</v>
      </c>
      <c r="B14" s="31">
        <f>ROUND((B8*B13),0)</f>
        <v>840000</v>
      </c>
      <c r="C14" s="62">
        <f>ROUND((C8*C13),0)</f>
        <v>846720</v>
      </c>
      <c r="E14" s="15"/>
      <c r="F14" s="25">
        <f>SUM(F12:F13)</f>
        <v>957</v>
      </c>
      <c r="H14" s="25"/>
      <c r="I14" s="20"/>
      <c r="J14" s="20"/>
      <c r="K14" s="18"/>
      <c r="L14" s="18"/>
      <c r="M14" s="16"/>
      <c r="N14" s="8"/>
      <c r="O14" s="6"/>
    </row>
    <row r="15" spans="1:15" ht="16.5" x14ac:dyDescent="0.3">
      <c r="A15" s="46" t="s">
        <v>10</v>
      </c>
      <c r="B15" s="31">
        <v>417</v>
      </c>
      <c r="C15" s="62">
        <v>420</v>
      </c>
      <c r="E15" s="15"/>
      <c r="F15" s="18"/>
      <c r="G15" s="26"/>
      <c r="H15" s="25"/>
      <c r="I15" s="18"/>
      <c r="J15" s="18"/>
      <c r="K15" s="18"/>
      <c r="L15" s="18"/>
      <c r="M15" s="16"/>
      <c r="N15" s="8"/>
      <c r="O15" s="6"/>
    </row>
    <row r="16" spans="1:15" ht="16.5" x14ac:dyDescent="0.3">
      <c r="A16" s="32" t="s">
        <v>23</v>
      </c>
      <c r="B16" s="30">
        <v>40500</v>
      </c>
      <c r="C16" s="32">
        <v>40500</v>
      </c>
      <c r="E16" s="15"/>
      <c r="F16" s="25"/>
      <c r="G16" s="27">
        <f>H16/1.1</f>
        <v>626.36694545454543</v>
      </c>
      <c r="H16" s="14">
        <f>64.01*10.764</f>
        <v>689.00364000000002</v>
      </c>
      <c r="I16" s="13"/>
      <c r="L16" s="5"/>
      <c r="N16" s="11"/>
      <c r="O16" s="6"/>
    </row>
    <row r="17" spans="1:15" ht="16.5" x14ac:dyDescent="0.3">
      <c r="A17" s="32" t="s">
        <v>24</v>
      </c>
      <c r="B17" s="31">
        <f>B16*B15</f>
        <v>16888500</v>
      </c>
      <c r="C17" s="62">
        <f>C16*C15</f>
        <v>17010000</v>
      </c>
      <c r="E17" s="15"/>
      <c r="F17" s="25"/>
      <c r="G17" s="25">
        <v>12800</v>
      </c>
      <c r="H17" s="14">
        <v>12000</v>
      </c>
      <c r="I17" s="13"/>
      <c r="L17" s="5"/>
      <c r="N17" s="14"/>
      <c r="O17" s="13"/>
    </row>
    <row r="18" spans="1:15" ht="16.5" x14ac:dyDescent="0.3">
      <c r="A18" s="53" t="s">
        <v>25</v>
      </c>
      <c r="B18" s="54">
        <f>B17-B14</f>
        <v>16048500</v>
      </c>
      <c r="C18" s="54">
        <f>C17-C14</f>
        <v>16163280</v>
      </c>
      <c r="D18" s="15">
        <f>B18+C18</f>
        <v>32211780</v>
      </c>
      <c r="E18" s="15">
        <f>B18/417</f>
        <v>38485.611510791365</v>
      </c>
      <c r="F18" s="15"/>
      <c r="G18" s="15">
        <f>G17*G16</f>
        <v>8017496.9018181814</v>
      </c>
      <c r="H18">
        <f>H17*H16</f>
        <v>8268043.6800000006</v>
      </c>
      <c r="I18" s="42"/>
    </row>
    <row r="19" spans="1:15" ht="16.5" x14ac:dyDescent="0.3">
      <c r="A19" s="53" t="s">
        <v>26</v>
      </c>
      <c r="B19" s="55">
        <f>B18*0.9</f>
        <v>14443650</v>
      </c>
      <c r="C19" s="54">
        <f>C18*0.9</f>
        <v>14546952</v>
      </c>
      <c r="E19" s="15"/>
      <c r="G19" s="15">
        <f>G18/689</f>
        <v>11636.425111492281</v>
      </c>
      <c r="I19" s="15"/>
    </row>
    <row r="20" spans="1:15" ht="16.5" x14ac:dyDescent="0.3">
      <c r="A20" s="53" t="s">
        <v>27</v>
      </c>
      <c r="B20" s="54">
        <f>B18*0.8</f>
        <v>12838800</v>
      </c>
      <c r="C20" s="54">
        <f>C18*0.8</f>
        <v>12930624</v>
      </c>
    </row>
    <row r="21" spans="1:15" ht="16.5" x14ac:dyDescent="0.3">
      <c r="A21" s="53" t="s">
        <v>28</v>
      </c>
      <c r="B21" s="54">
        <f>B18*0.025/12</f>
        <v>33434.375</v>
      </c>
      <c r="C21" s="54">
        <f>C18*0.025/12</f>
        <v>33673.5</v>
      </c>
    </row>
    <row r="22" spans="1:15" x14ac:dyDescent="0.25">
      <c r="F22" s="15"/>
    </row>
    <row r="23" spans="1:15" x14ac:dyDescent="0.25">
      <c r="D23" t="s">
        <v>2</v>
      </c>
    </row>
    <row r="24" spans="1:15" x14ac:dyDescent="0.25">
      <c r="B24" s="22" t="s">
        <v>7</v>
      </c>
      <c r="C24" s="22" t="s">
        <v>3</v>
      </c>
      <c r="D24" s="21" t="s">
        <v>8</v>
      </c>
      <c r="E24" s="21"/>
      <c r="F24" s="21" t="s">
        <v>0</v>
      </c>
      <c r="G24" s="21" t="s">
        <v>4</v>
      </c>
      <c r="H24" s="21" t="s">
        <v>5</v>
      </c>
      <c r="I24" s="21" t="s">
        <v>6</v>
      </c>
      <c r="J24" s="21"/>
    </row>
    <row r="25" spans="1:15" ht="17.25" x14ac:dyDescent="0.3">
      <c r="B25" s="22"/>
      <c r="C25" s="22">
        <v>425</v>
      </c>
      <c r="D25" s="21"/>
      <c r="E25" s="21"/>
      <c r="F25" s="21">
        <v>18000000</v>
      </c>
      <c r="G25" s="23">
        <f t="shared" ref="G25:G31" si="0">F25/C25</f>
        <v>42352.941176470587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29"/>
    </row>
    <row r="26" spans="1:15" ht="17.25" x14ac:dyDescent="0.3">
      <c r="B26" s="22"/>
      <c r="C26" s="22"/>
      <c r="D26" s="21">
        <v>550</v>
      </c>
      <c r="E26" s="21"/>
      <c r="F26" s="21">
        <v>17000000</v>
      </c>
      <c r="G26" s="23" t="e">
        <f t="shared" si="0"/>
        <v>#DIV/0!</v>
      </c>
      <c r="H26" s="23">
        <f>F26/D26</f>
        <v>30909.090909090908</v>
      </c>
      <c r="I26" s="23" t="e">
        <f t="shared" si="1"/>
        <v>#DIV/0!</v>
      </c>
      <c r="J26" s="21" t="e">
        <f>D26/C26</f>
        <v>#DIV/0!</v>
      </c>
      <c r="K26" s="29"/>
    </row>
    <row r="27" spans="1:15" x14ac:dyDescent="0.25">
      <c r="B27" s="22"/>
      <c r="C27" s="56">
        <v>417</v>
      </c>
      <c r="D27" s="57">
        <v>521</v>
      </c>
      <c r="E27" s="57"/>
      <c r="F27" s="58">
        <v>16500000</v>
      </c>
      <c r="G27" s="58">
        <f t="shared" si="0"/>
        <v>39568.345323741007</v>
      </c>
      <c r="H27" s="58">
        <f>F27/D27</f>
        <v>31669.865642994242</v>
      </c>
      <c r="I27" s="23" t="e">
        <f t="shared" si="1"/>
        <v>#DIV/0!</v>
      </c>
      <c r="J27" s="21">
        <f>D27/C27</f>
        <v>1.249400479616307</v>
      </c>
    </row>
    <row r="28" spans="1:15" x14ac:dyDescent="0.25">
      <c r="B28" s="22"/>
      <c r="C28" s="56"/>
      <c r="D28" s="57">
        <v>530</v>
      </c>
      <c r="E28" s="57"/>
      <c r="F28" s="58">
        <v>19000000</v>
      </c>
      <c r="G28" s="58" t="e">
        <f t="shared" si="0"/>
        <v>#DIV/0!</v>
      </c>
      <c r="H28" s="58">
        <f t="shared" ref="H28:H31" si="2">F28/D28</f>
        <v>35849.056603773584</v>
      </c>
      <c r="I28" s="23" t="e">
        <f t="shared" si="1"/>
        <v>#DIV/0!</v>
      </c>
      <c r="J28" s="21" t="e">
        <f>D28/C28</f>
        <v>#DIV/0!</v>
      </c>
    </row>
    <row r="29" spans="1:15" x14ac:dyDescent="0.25">
      <c r="C29" s="56"/>
      <c r="D29" s="59"/>
      <c r="E29" s="60"/>
      <c r="F29" s="61"/>
      <c r="G29" s="61" t="e">
        <f t="shared" si="0"/>
        <v>#DIV/0!</v>
      </c>
      <c r="H29" s="58" t="e">
        <f t="shared" si="2"/>
        <v>#DIV/0!</v>
      </c>
      <c r="I29" s="36" t="e">
        <f t="shared" si="1"/>
        <v>#DIV/0!</v>
      </c>
      <c r="J29" s="21" t="e">
        <f>D29/C29</f>
        <v>#DIV/0!</v>
      </c>
    </row>
    <row r="30" spans="1:15" x14ac:dyDescent="0.25">
      <c r="F30" s="36"/>
      <c r="G30" s="36" t="e">
        <f t="shared" si="0"/>
        <v>#DIV/0!</v>
      </c>
      <c r="H30" s="36" t="e">
        <f t="shared" si="2"/>
        <v>#DIV/0!</v>
      </c>
      <c r="I30" s="36" t="e">
        <f t="shared" si="1"/>
        <v>#DIV/0!</v>
      </c>
      <c r="J30" t="e">
        <f>B30/C30</f>
        <v>#DIV/0!</v>
      </c>
    </row>
    <row r="31" spans="1:15" x14ac:dyDescent="0.25">
      <c r="F31" s="35"/>
      <c r="G31" s="36" t="e">
        <f t="shared" si="0"/>
        <v>#DIV/0!</v>
      </c>
      <c r="H31" s="36" t="e">
        <f t="shared" si="2"/>
        <v>#DIV/0!</v>
      </c>
      <c r="I31" s="36" t="e">
        <f t="shared" si="1"/>
        <v>#DIV/0!</v>
      </c>
    </row>
    <row r="32" spans="1:15" x14ac:dyDescent="0.25">
      <c r="B32" s="19" t="s">
        <v>9</v>
      </c>
    </row>
    <row r="33" spans="1:12" x14ac:dyDescent="0.25">
      <c r="A33">
        <f>C33-700000</f>
        <v>17500000</v>
      </c>
      <c r="B33" s="19">
        <v>410</v>
      </c>
      <c r="C33" s="19">
        <v>18200000</v>
      </c>
      <c r="D33">
        <f>C33/B33</f>
        <v>44390.243902439026</v>
      </c>
      <c r="E33">
        <v>378200</v>
      </c>
      <c r="F33">
        <v>30000</v>
      </c>
      <c r="G33">
        <f>F33+E33+C33</f>
        <v>18608200</v>
      </c>
      <c r="H33">
        <f>G33/B33</f>
        <v>45385.853658536587</v>
      </c>
      <c r="I33" s="15" t="e">
        <f>G33/#REF!</f>
        <v>#REF!</v>
      </c>
      <c r="J33">
        <f>G33/A33</f>
        <v>1.0633257142857142</v>
      </c>
    </row>
    <row r="34" spans="1:12" x14ac:dyDescent="0.25">
      <c r="B34" s="19">
        <v>556</v>
      </c>
      <c r="C34" s="19">
        <v>14000000</v>
      </c>
      <c r="D34">
        <f>C34/B34</f>
        <v>25179.856115107912</v>
      </c>
      <c r="E34">
        <v>390000</v>
      </c>
      <c r="F34">
        <v>30000</v>
      </c>
      <c r="G34">
        <f>F34+E34+C34</f>
        <v>14420000</v>
      </c>
      <c r="H34">
        <f>G34/B34</f>
        <v>25935.251798561152</v>
      </c>
      <c r="I34" s="15" t="e">
        <f>G34/#REF!</f>
        <v>#REF!</v>
      </c>
      <c r="J34" t="e">
        <f>G34/A34</f>
        <v>#DIV/0!</v>
      </c>
      <c r="K34">
        <f>B34+A34</f>
        <v>556</v>
      </c>
      <c r="L34">
        <f>G34/K34</f>
        <v>25935.251798561152</v>
      </c>
    </row>
    <row r="35" spans="1:12" x14ac:dyDescent="0.25">
      <c r="B35" s="43">
        <v>409</v>
      </c>
      <c r="C35" s="43">
        <v>12500000</v>
      </c>
      <c r="D35" s="44">
        <f>C35/B35</f>
        <v>30562.347188264059</v>
      </c>
      <c r="E35">
        <v>480000</v>
      </c>
      <c r="F35">
        <v>30000</v>
      </c>
      <c r="G35">
        <f>F35+E35+C35</f>
        <v>13010000</v>
      </c>
      <c r="H35">
        <f>G35/B35</f>
        <v>31809.290953545231</v>
      </c>
    </row>
    <row r="36" spans="1:12" ht="15.75" x14ac:dyDescent="0.25">
      <c r="A36" s="17">
        <v>420</v>
      </c>
      <c r="B36" s="19">
        <f>46.84*10.764</f>
        <v>504.18576000000002</v>
      </c>
      <c r="C36" s="19">
        <v>14000000</v>
      </c>
      <c r="D36">
        <f>C36/B36</f>
        <v>27767.54345461879</v>
      </c>
      <c r="E36">
        <v>840000</v>
      </c>
      <c r="F36">
        <v>30000</v>
      </c>
      <c r="G36">
        <f>F36+E36+C36</f>
        <v>14870000</v>
      </c>
      <c r="H36">
        <f>G36/B36</f>
        <v>29493.097940727243</v>
      </c>
    </row>
    <row r="37" spans="1:12" ht="15.75" x14ac:dyDescent="0.25">
      <c r="A37" s="17">
        <f>B37/1.2</f>
        <v>409.12169999999998</v>
      </c>
      <c r="B37" s="19">
        <f>45.61*10.764</f>
        <v>490.94603999999998</v>
      </c>
      <c r="C37" s="19">
        <v>18000000</v>
      </c>
      <c r="D37">
        <f>C37/B37</f>
        <v>36663.907096592528</v>
      </c>
      <c r="E37">
        <v>420000</v>
      </c>
      <c r="F37">
        <v>30000</v>
      </c>
      <c r="G37">
        <f>F37+E37+C37</f>
        <v>18450000</v>
      </c>
      <c r="H37">
        <f>G37/B37</f>
        <v>37580.504774007342</v>
      </c>
      <c r="I37">
        <f>C37/A37</f>
        <v>43996.688515911039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2956-B38C-499F-B708-8CD551D265F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2023-10-12T04:25:34Z</dcterms:modified>
</cp:coreProperties>
</file>