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8B8BDC09-BE28-4677-9E42-5EC6E35CEE7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7" i="1" l="1"/>
  <c r="K15" i="1"/>
  <c r="K14" i="1"/>
  <c r="H15" i="1"/>
  <c r="H13" i="1"/>
  <c r="E8" i="1"/>
  <c r="E7" i="1"/>
  <c r="E6" i="1"/>
  <c r="I20" i="1"/>
  <c r="I19" i="1"/>
  <c r="I18" i="1"/>
  <c r="I17" i="1"/>
  <c r="I16" i="1"/>
  <c r="I15" i="1"/>
  <c r="I14" i="1"/>
  <c r="I13" i="1"/>
  <c r="J25" i="1"/>
  <c r="B12" i="1"/>
  <c r="B8" i="1"/>
  <c r="G6" i="1"/>
  <c r="F6" i="1"/>
  <c r="I37" i="1"/>
  <c r="B17" i="1"/>
  <c r="B11" i="1"/>
  <c r="B6" i="1"/>
  <c r="B7" i="1" s="1"/>
  <c r="B13" i="1" l="1"/>
  <c r="B14" i="1" s="1"/>
  <c r="B18" i="1" s="1"/>
  <c r="B21" i="1" l="1"/>
  <c r="B20" i="1"/>
  <c r="B19" i="1"/>
  <c r="J29" i="1" l="1"/>
  <c r="J28" i="1"/>
  <c r="J27" i="1"/>
  <c r="G37" i="1"/>
  <c r="H37" i="1" s="1"/>
  <c r="D37" i="1"/>
  <c r="G36" i="1"/>
  <c r="H36" i="1" s="1"/>
  <c r="D36" i="1"/>
  <c r="G35" i="1" l="1"/>
  <c r="J4" i="1" l="1"/>
  <c r="H27" i="1" l="1"/>
  <c r="K34" i="1" l="1"/>
  <c r="J5" i="1"/>
  <c r="H26" i="1"/>
  <c r="H25" i="1"/>
  <c r="J30" i="1" l="1"/>
  <c r="G25" i="1"/>
  <c r="G26" i="1" l="1"/>
  <c r="G27" i="1"/>
  <c r="G28" i="1"/>
  <c r="H28" i="1"/>
  <c r="G29" i="1"/>
  <c r="H29" i="1"/>
  <c r="G30" i="1"/>
  <c r="H30" i="1"/>
  <c r="G31" i="1"/>
  <c r="H31" i="1"/>
  <c r="G33" i="1"/>
  <c r="J33" i="1" s="1"/>
  <c r="G34" i="1"/>
  <c r="L34" i="1" s="1"/>
  <c r="H35" i="1"/>
  <c r="H34" i="1" l="1"/>
  <c r="J34" i="1"/>
  <c r="H33" i="1"/>
  <c r="I33" i="1"/>
  <c r="D34" i="1" l="1"/>
  <c r="J26" i="1" l="1"/>
  <c r="I30" i="1" l="1"/>
  <c r="I29" i="1"/>
  <c r="I31" i="1"/>
  <c r="D35" i="1" l="1"/>
  <c r="I25" i="1"/>
  <c r="I34" i="1" l="1"/>
  <c r="D33" i="1"/>
  <c r="I26" i="1"/>
  <c r="I27" i="1"/>
  <c r="I28" i="1"/>
  <c r="H3" i="1" l="1"/>
</calcChain>
</file>

<file path=xl/sharedStrings.xml><?xml version="1.0" encoding="utf-8"?>
<sst xmlns="http://schemas.openxmlformats.org/spreadsheetml/2006/main" count="31" uniqueCount="31">
  <si>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</si>
  <si>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</si>
  <si>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</si>
  <si>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</si>
  <si>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</si>
  <si>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</si>
  <si>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</si>
  <si>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</si>
  <si>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</si>
  <si>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</si>
  <si>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</si>
  <si>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</si>
  <si>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Built up area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</si>
  <si>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</si>
  <si>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</si>
  <si>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</si>
  <si>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</si>
  <si>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</si>
  <si>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</si>
  <si>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</si>
  <si>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</si>
  <si>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</si>
  <si>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</si>
  <si>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</si>
  <si>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</si>
  <si>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</si>
  <si>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</si>
  <si>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</si>
  <si>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>Measurement area</t>
  </si>
  <si>
    <t>Bal</t>
  </si>
  <si>
    <t>Higher Weightage Remark tak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</si>
</sst>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5" formatCode="_(* #,##0.00_);_(* \(#,##0.0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4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165" fontId="11" fillId="0" borderId="1" xfId="1" applyNumberFormat="1" applyFont="1" applyBorder="1"/>
    <xf numFmtId="43" fontId="14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0" fontId="13" fillId="0" borderId="1" xfId="1" applyNumberFormat="1" applyFont="1" applyFill="1" applyBorder="1"/>
    <xf numFmtId="0" fontId="12" fillId="0" borderId="1" xfId="1" applyNumberFormat="1" applyFont="1" applyFill="1" applyBorder="1" applyAlignment="1">
      <alignment wrapText="1"/>
    </xf>
    <xf numFmtId="0" fontId="12" fillId="0" borderId="1" xfId="1" applyNumberFormat="1" applyFont="1" applyFill="1" applyBorder="1"/>
    <xf numFmtId="0" fontId="11" fillId="0" borderId="1" xfId="1" applyNumberFormat="1" applyFont="1" applyBorder="1"/>
    <xf numFmtId="0" fontId="11" fillId="0" borderId="0" xfId="0" applyFont="1"/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12" fillId="3" borderId="1" xfId="0" applyFont="1" applyFill="1" applyBorder="1"/>
    <xf numFmtId="43" fontId="14" fillId="3" borderId="1" xfId="0" applyNumberFormat="1" applyFont="1" applyFill="1" applyBorder="1"/>
    <xf numFmtId="43" fontId="12" fillId="3" borderId="1" xfId="0" applyNumberFormat="1" applyFont="1" applyFill="1" applyBorder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0" fillId="3" borderId="8" xfId="0" applyFill="1" applyBorder="1"/>
    <xf numFmtId="0" fontId="0" fillId="3" borderId="0" xfId="0" applyFill="1"/>
    <xf numFmtId="43" fontId="0" fillId="3" borderId="8" xfId="0" applyNumberFormat="1" applyFill="1" applyBorder="1"/>
    <xf numFmtId="43" fontId="13" fillId="0" borderId="1" xfId="0" applyNumberFormat="1" applyFont="1" applyBorder="1"/>
    <xf numFmtId="10" fontId="13" fillId="0" borderId="1" xfId="0" applyNumberFormat="1" applyFont="1" applyBorder="1"/>
    <xf numFmtId="43" fontId="15" fillId="2" borderId="0" xfId="0" applyNumberFormat="1" applyFont="1" applyFill="1"/>
    <xf numFmtId="0" fontId="15" fillId="2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135581</xdr:colOff>
      <xdr:row>48</xdr:row>
      <xdr:rowOff>20329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66604B-55D7-497F-B71B-52B61D273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85181" cy="91643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554654</xdr:colOff>
      <xdr:row>47</xdr:row>
      <xdr:rowOff>125092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9991AC-C36D-44DE-B97F-6B85901CE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94654" cy="90785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259338</xdr:colOff>
      <xdr:row>47</xdr:row>
      <xdr:rowOff>96513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A61868-DF8F-4ADD-8824-7E647DD92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99338" cy="9050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59370</xdr:colOff>
      <xdr:row>47</xdr:row>
      <xdr:rowOff>86987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54071D-70EC-48C5-921A-714C74646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90404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248620</xdr:colOff>
      <xdr:row>39</xdr:row>
      <xdr:rowOff>172511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6B6A60-0A18-431E-BE23-8004B8D08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54220" cy="76020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C16" sqref="C16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25.5703125" style="19" bestFit="1" customWidth="1"/>
    <col min="4" max="4" width="14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49"/>
      <c r="B2" s="50"/>
      <c r="C2" s="50"/>
      <c r="D2" s="51"/>
      <c r="E2" s="19"/>
      <c r="F2" t="s">
        <v>1</v>
      </c>
      <c r="I2" s="6"/>
      <c r="L2" s="5"/>
      <c r="O2" s="6"/>
    </row>
    <row r="3" spans="1:15" ht="16.5" x14ac:dyDescent="0.3">
      <c r="A3" s="45" t="s">
        <v>13</v>
      </c>
      <c r="B3" s="30"/>
      <c r="C3" s="32"/>
      <c r="E3" s="15"/>
      <c r="F3" s="5">
        <v>2019</v>
      </c>
      <c r="G3" s="7">
        <v>2023</v>
      </c>
      <c r="H3" s="8">
        <f>G3-F3</f>
        <v>4</v>
      </c>
      <c r="I3" s="6"/>
      <c r="J3">
        <v>26620</v>
      </c>
      <c r="L3" s="5"/>
      <c r="M3" s="7"/>
      <c r="N3" s="8"/>
      <c r="O3" s="6"/>
    </row>
    <row r="4" spans="1:15" ht="16.5" x14ac:dyDescent="0.3">
      <c r="A4" s="45" t="s">
        <v>14</v>
      </c>
      <c r="B4" s="30">
        <v>2023</v>
      </c>
      <c r="C4" s="32"/>
      <c r="E4" s="15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46" t="s">
        <v>15</v>
      </c>
      <c r="B5" s="30">
        <v>2019</v>
      </c>
      <c r="C5" s="32"/>
      <c r="F5" t="s">
        <v>11</v>
      </c>
      <c r="G5" s="31" t="s">
        <v>12</v>
      </c>
      <c r="H5" s="23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47" t="s">
        <v>16</v>
      </c>
      <c r="B6" s="30">
        <f>B4-B5</f>
        <v>4</v>
      </c>
      <c r="C6" s="32"/>
      <c r="E6" s="15">
        <f>35.97*10.764</f>
        <v>387.18107999999995</v>
      </c>
      <c r="F6" s="31">
        <f>38.74*10.764</f>
        <v>416.99736000000001</v>
      </c>
      <c r="G6" s="15">
        <f>F6*1.1</f>
        <v>458.69709600000004</v>
      </c>
      <c r="H6" s="23"/>
      <c r="I6" s="38"/>
      <c r="J6" s="20"/>
      <c r="L6" s="5"/>
      <c r="M6" s="7"/>
      <c r="N6" s="8"/>
      <c r="O6" s="6"/>
    </row>
    <row r="7" spans="1:15" ht="16.5" x14ac:dyDescent="0.3">
      <c r="A7" s="32"/>
      <c r="B7" s="30">
        <f>B6-60</f>
        <v>-56</v>
      </c>
      <c r="C7" s="32"/>
      <c r="E7">
        <f>2.77*10.764</f>
        <v>29.816279999999999</v>
      </c>
      <c r="F7" s="44"/>
      <c r="G7" s="31"/>
      <c r="H7" s="23"/>
      <c r="I7" s="38"/>
      <c r="J7" s="20"/>
      <c r="L7" s="5"/>
      <c r="M7" s="10"/>
      <c r="N7" s="11"/>
      <c r="O7" s="6"/>
    </row>
    <row r="8" spans="1:15" ht="16.5" x14ac:dyDescent="0.3">
      <c r="A8" s="32" t="s">
        <v>17</v>
      </c>
      <c r="B8" s="31">
        <f>459*2600</f>
        <v>1193400</v>
      </c>
      <c r="C8" s="61"/>
      <c r="E8" s="15">
        <f>SUM(E6:E7)</f>
        <v>416.99735999999996</v>
      </c>
      <c r="F8" s="44"/>
      <c r="G8" s="37"/>
      <c r="H8" s="40"/>
      <c r="I8" s="44"/>
      <c r="J8" s="20"/>
      <c r="L8" s="5"/>
      <c r="M8" s="10"/>
      <c r="N8" s="11"/>
      <c r="O8" s="6"/>
    </row>
    <row r="9" spans="1:15" ht="16.5" x14ac:dyDescent="0.3">
      <c r="A9" s="32" t="s">
        <v>18</v>
      </c>
      <c r="B9" s="30"/>
      <c r="C9" s="32"/>
      <c r="F9" s="44"/>
      <c r="G9" s="34"/>
      <c r="H9" s="39"/>
      <c r="I9" s="20"/>
      <c r="J9" s="20"/>
      <c r="K9" s="18"/>
      <c r="L9" s="18"/>
      <c r="M9" s="16"/>
      <c r="N9" s="11"/>
      <c r="O9" s="6"/>
    </row>
    <row r="10" spans="1:15" ht="16.5" x14ac:dyDescent="0.3">
      <c r="A10" s="32"/>
      <c r="B10" s="30"/>
      <c r="C10" s="32"/>
      <c r="F10" s="15"/>
      <c r="G10" s="34"/>
      <c r="H10" s="39"/>
      <c r="I10" s="20"/>
      <c r="J10" s="20"/>
      <c r="K10" s="18"/>
      <c r="L10" s="18"/>
      <c r="M10" s="16"/>
      <c r="N10" s="11"/>
      <c r="O10" s="6"/>
    </row>
    <row r="11" spans="1:15" ht="16.5" x14ac:dyDescent="0.3">
      <c r="A11" s="32" t="s">
        <v>19</v>
      </c>
      <c r="B11" s="48">
        <f>100-10</f>
        <v>90</v>
      </c>
      <c r="C11" s="32"/>
      <c r="E11" s="28"/>
      <c r="F11" s="15"/>
      <c r="G11" s="34"/>
      <c r="H11" s="41"/>
      <c r="I11" s="20"/>
      <c r="J11" s="20"/>
      <c r="K11" s="18"/>
      <c r="L11" s="18"/>
      <c r="M11" s="16"/>
      <c r="N11" s="12"/>
      <c r="O11" s="6"/>
    </row>
    <row r="12" spans="1:15" ht="16.5" x14ac:dyDescent="0.3">
      <c r="A12" s="45" t="s">
        <v>20</v>
      </c>
      <c r="B12" s="30">
        <f>B11*0/60</f>
        <v>0</v>
      </c>
      <c r="C12" s="32"/>
      <c r="E12" s="1"/>
      <c r="F12" s="15" t="s">
        <v>28</v>
      </c>
      <c r="G12" s="14" t="s">
        <v>29</v>
      </c>
      <c r="H12" s="25"/>
      <c r="I12" s="24"/>
      <c r="J12" s="20"/>
      <c r="K12" s="18"/>
      <c r="L12" s="18"/>
      <c r="M12" s="16"/>
      <c r="N12" s="8"/>
      <c r="O12" s="6"/>
    </row>
    <row r="13" spans="1:15" ht="16.5" x14ac:dyDescent="0.3">
      <c r="A13" s="45"/>
      <c r="B13" s="33">
        <f>B12%</f>
        <v>0</v>
      </c>
      <c r="C13" s="62"/>
      <c r="E13" s="1"/>
      <c r="F13" s="15">
        <v>482</v>
      </c>
      <c r="G13" s="25">
        <v>48</v>
      </c>
      <c r="H13" s="25">
        <f>F13+G13</f>
        <v>530</v>
      </c>
      <c r="I13" s="25">
        <f>8.95*13.02</f>
        <v>116.52899999999998</v>
      </c>
      <c r="J13" s="20"/>
      <c r="K13" s="18">
        <v>482</v>
      </c>
      <c r="L13" s="18"/>
      <c r="M13" s="16"/>
      <c r="N13" s="8"/>
      <c r="O13" s="6"/>
    </row>
    <row r="14" spans="1:15" ht="16.5" x14ac:dyDescent="0.3">
      <c r="A14" s="45" t="s">
        <v>21</v>
      </c>
      <c r="B14" s="31">
        <f>ROUND((B8*B13),0)</f>
        <v>0</v>
      </c>
      <c r="C14" s="61"/>
      <c r="E14" s="15"/>
      <c r="H14" s="25">
        <v>5500</v>
      </c>
      <c r="I14" s="18">
        <f>10.02*2.74</f>
        <v>27.454800000000002</v>
      </c>
      <c r="J14" s="20"/>
      <c r="K14" s="18">
        <f>K13*1.2</f>
        <v>578.4</v>
      </c>
      <c r="L14" s="18"/>
      <c r="M14" s="16"/>
      <c r="N14" s="8"/>
      <c r="O14" s="6"/>
    </row>
    <row r="15" spans="1:15" ht="16.5" x14ac:dyDescent="0.3">
      <c r="A15" s="45" t="s">
        <v>10</v>
      </c>
      <c r="B15" s="31">
        <v>417</v>
      </c>
      <c r="C15" s="61"/>
      <c r="E15" s="15"/>
      <c r="F15" s="15"/>
      <c r="G15" s="26"/>
      <c r="H15" s="25">
        <f>H14*H13</f>
        <v>2915000</v>
      </c>
      <c r="I15" s="25">
        <f>3.16*8.75</f>
        <v>27.650000000000002</v>
      </c>
      <c r="J15" s="18"/>
      <c r="K15" s="18">
        <f>K14*1.2+48</f>
        <v>742.07999999999993</v>
      </c>
      <c r="L15" s="18"/>
      <c r="M15" s="16"/>
      <c r="N15" s="8"/>
      <c r="O15" s="6"/>
    </row>
    <row r="16" spans="1:15" ht="16.5" x14ac:dyDescent="0.3">
      <c r="A16" s="32" t="s">
        <v>22</v>
      </c>
      <c r="B16" s="30">
        <v>7000</v>
      </c>
      <c r="C16" s="32"/>
      <c r="E16" s="15"/>
      <c r="F16" s="15"/>
      <c r="G16" s="27"/>
      <c r="H16" s="14"/>
      <c r="I16" s="25">
        <f>8.68*6.93</f>
        <v>60.152399999999993</v>
      </c>
      <c r="K16">
        <v>4000</v>
      </c>
      <c r="L16" s="5"/>
      <c r="N16" s="11"/>
      <c r="O16" s="6"/>
    </row>
    <row r="17" spans="1:15" ht="16.5" x14ac:dyDescent="0.3">
      <c r="A17" s="32" t="s">
        <v>23</v>
      </c>
      <c r="B17" s="31">
        <f>B16*B15</f>
        <v>2919000</v>
      </c>
      <c r="C17" s="61"/>
      <c r="E17" s="15"/>
      <c r="G17" s="25"/>
      <c r="H17" s="14"/>
      <c r="I17" s="15">
        <f>6.34*3.92</f>
        <v>24.852799999999998</v>
      </c>
      <c r="K17">
        <f>K16*K15</f>
        <v>2968319.9999999995</v>
      </c>
      <c r="L17" s="5"/>
      <c r="N17" s="14"/>
      <c r="O17" s="13"/>
    </row>
    <row r="18" spans="1:15" ht="18.75" x14ac:dyDescent="0.3">
      <c r="A18" s="52" t="s">
        <v>24</v>
      </c>
      <c r="B18" s="53">
        <f>B17-B14</f>
        <v>2919000</v>
      </c>
      <c r="C18" s="53"/>
      <c r="D18" s="15"/>
      <c r="E18" s="63" t="s">
        <v>30</v>
      </c>
      <c r="F18" s="64"/>
      <c r="G18" s="15"/>
      <c r="I18">
        <f>3.78*6.38</f>
        <v>24.116399999999999</v>
      </c>
    </row>
    <row r="19" spans="1:15" ht="16.5" x14ac:dyDescent="0.3">
      <c r="A19" s="52" t="s">
        <v>25</v>
      </c>
      <c r="B19" s="54">
        <f>B18*0.9</f>
        <v>2627100</v>
      </c>
      <c r="C19" s="53"/>
      <c r="E19" s="15"/>
      <c r="G19" s="15"/>
      <c r="I19">
        <f>12.27*10.02</f>
        <v>122.94539999999999</v>
      </c>
    </row>
    <row r="20" spans="1:15" ht="16.5" x14ac:dyDescent="0.3">
      <c r="A20" s="52" t="s">
        <v>26</v>
      </c>
      <c r="B20" s="53">
        <f>B18*0.8</f>
        <v>2335200</v>
      </c>
      <c r="C20" s="53"/>
      <c r="I20">
        <f>8.89*9.03</f>
        <v>80.276700000000005</v>
      </c>
    </row>
    <row r="21" spans="1:15" ht="16.5" x14ac:dyDescent="0.3">
      <c r="A21" s="52" t="s">
        <v>27</v>
      </c>
      <c r="B21" s="53">
        <f>B18*0.025/12</f>
        <v>6081.25</v>
      </c>
      <c r="C21" s="53"/>
    </row>
    <row r="22" spans="1:15" x14ac:dyDescent="0.25">
      <c r="F22" s="15"/>
    </row>
    <row r="23" spans="1:15" x14ac:dyDescent="0.25">
      <c r="D23" t="s">
        <v>2</v>
      </c>
    </row>
    <row r="24" spans="1:15" x14ac:dyDescent="0.25">
      <c r="B24" s="22" t="s">
        <v>7</v>
      </c>
      <c r="C24" s="22" t="s">
        <v>3</v>
      </c>
      <c r="D24" s="21" t="s">
        <v>8</v>
      </c>
      <c r="E24" s="21"/>
      <c r="F24" s="21" t="s">
        <v>0</v>
      </c>
      <c r="G24" s="21" t="s">
        <v>4</v>
      </c>
      <c r="H24" s="21" t="s">
        <v>5</v>
      </c>
      <c r="I24" s="21" t="s">
        <v>6</v>
      </c>
      <c r="J24" s="21"/>
    </row>
    <row r="25" spans="1:15" ht="17.25" x14ac:dyDescent="0.3">
      <c r="B25" s="22">
        <v>435</v>
      </c>
      <c r="C25" s="22">
        <v>350</v>
      </c>
      <c r="D25" s="21"/>
      <c r="E25" s="21"/>
      <c r="F25" s="21">
        <v>2100000</v>
      </c>
      <c r="G25" s="23">
        <f t="shared" ref="G25:G31" si="0">F25/C25</f>
        <v>6000</v>
      </c>
      <c r="H25" s="23" t="e">
        <f>F25/D25</f>
        <v>#DIV/0!</v>
      </c>
      <c r="I25" s="23">
        <f t="shared" ref="I25:I31" si="1">F25/B25</f>
        <v>4827.5862068965516</v>
      </c>
      <c r="J25" s="21">
        <f>B25/C25</f>
        <v>1.2428571428571429</v>
      </c>
      <c r="K25" s="29"/>
    </row>
    <row r="26" spans="1:15" ht="17.25" x14ac:dyDescent="0.3">
      <c r="B26" s="22"/>
      <c r="C26" s="22">
        <v>400</v>
      </c>
      <c r="D26" s="21"/>
      <c r="E26" s="21"/>
      <c r="F26" s="21">
        <v>2400000</v>
      </c>
      <c r="G26" s="23">
        <f t="shared" si="0"/>
        <v>6000</v>
      </c>
      <c r="H26" s="23" t="e">
        <f>F26/D26</f>
        <v>#DIV/0!</v>
      </c>
      <c r="I26" s="23" t="e">
        <f t="shared" si="1"/>
        <v>#DIV/0!</v>
      </c>
      <c r="J26" s="21">
        <f>D26/C26</f>
        <v>0</v>
      </c>
      <c r="K26" s="29"/>
    </row>
    <row r="27" spans="1:15" x14ac:dyDescent="0.25">
      <c r="B27" s="22"/>
      <c r="C27" s="55">
        <v>388</v>
      </c>
      <c r="D27" s="56"/>
      <c r="E27" s="56"/>
      <c r="F27" s="57">
        <v>2500000</v>
      </c>
      <c r="G27" s="57">
        <f t="shared" si="0"/>
        <v>6443.2989690721652</v>
      </c>
      <c r="H27" s="57" t="e">
        <f>F27/D27</f>
        <v>#DIV/0!</v>
      </c>
      <c r="I27" s="23" t="e">
        <f t="shared" si="1"/>
        <v>#DIV/0!</v>
      </c>
      <c r="J27" s="21">
        <f>D27/C27</f>
        <v>0</v>
      </c>
    </row>
    <row r="28" spans="1:15" x14ac:dyDescent="0.25">
      <c r="B28" s="22">
        <v>915</v>
      </c>
      <c r="C28" s="55"/>
      <c r="D28" s="56"/>
      <c r="E28" s="56"/>
      <c r="F28" s="57">
        <v>3500000</v>
      </c>
      <c r="G28" s="57" t="e">
        <f t="shared" si="0"/>
        <v>#DIV/0!</v>
      </c>
      <c r="H28" s="57" t="e">
        <f t="shared" ref="H28:H31" si="2">F28/D28</f>
        <v>#DIV/0!</v>
      </c>
      <c r="I28" s="23">
        <f t="shared" si="1"/>
        <v>3825.1366120218581</v>
      </c>
      <c r="J28" s="21" t="e">
        <f>D28/C28</f>
        <v>#DIV/0!</v>
      </c>
    </row>
    <row r="29" spans="1:15" x14ac:dyDescent="0.25">
      <c r="C29" s="55">
        <v>450</v>
      </c>
      <c r="D29" s="58"/>
      <c r="E29" s="59"/>
      <c r="F29" s="60">
        <v>2300000</v>
      </c>
      <c r="G29" s="60">
        <f t="shared" si="0"/>
        <v>5111.1111111111113</v>
      </c>
      <c r="H29" s="57" t="e">
        <f t="shared" si="2"/>
        <v>#DIV/0!</v>
      </c>
      <c r="I29" s="36" t="e">
        <f t="shared" si="1"/>
        <v>#DIV/0!</v>
      </c>
      <c r="J29" s="21">
        <f>D29/C29</f>
        <v>0</v>
      </c>
    </row>
    <row r="30" spans="1:15" x14ac:dyDescent="0.25">
      <c r="F30" s="36"/>
      <c r="G30" s="36" t="e">
        <f t="shared" si="0"/>
        <v>#DIV/0!</v>
      </c>
      <c r="H30" s="36" t="e">
        <f t="shared" si="2"/>
        <v>#DIV/0!</v>
      </c>
      <c r="I30" s="36" t="e">
        <f t="shared" si="1"/>
        <v>#DIV/0!</v>
      </c>
      <c r="J30" t="e">
        <f>B30/C30</f>
        <v>#DIV/0!</v>
      </c>
    </row>
    <row r="31" spans="1:15" x14ac:dyDescent="0.25">
      <c r="F31" s="35"/>
      <c r="G31" s="36" t="e">
        <f t="shared" si="0"/>
        <v>#DIV/0!</v>
      </c>
      <c r="H31" s="36" t="e">
        <f t="shared" si="2"/>
        <v>#DIV/0!</v>
      </c>
      <c r="I31" s="36" t="e">
        <f t="shared" si="1"/>
        <v>#DIV/0!</v>
      </c>
    </row>
    <row r="32" spans="1:15" x14ac:dyDescent="0.25">
      <c r="B32" s="19" t="s">
        <v>9</v>
      </c>
    </row>
    <row r="33" spans="1:12" x14ac:dyDescent="0.25">
      <c r="B33" s="19">
        <v>479</v>
      </c>
      <c r="C33" s="19">
        <v>2635000</v>
      </c>
      <c r="D33">
        <f>C33/B33</f>
        <v>5501.0438413361171</v>
      </c>
      <c r="E33">
        <v>158100</v>
      </c>
      <c r="F33">
        <v>26350</v>
      </c>
      <c r="G33">
        <f>F33+E33+C33</f>
        <v>2819450</v>
      </c>
      <c r="H33">
        <f>G33/B33</f>
        <v>5886.1169102296453</v>
      </c>
      <c r="I33" s="15" t="e">
        <f>G33/#REF!</f>
        <v>#REF!</v>
      </c>
      <c r="J33" t="e">
        <f>G33/A33</f>
        <v>#DIV/0!</v>
      </c>
    </row>
    <row r="34" spans="1:12" x14ac:dyDescent="0.25">
      <c r="D34" t="e">
        <f>C34/B34</f>
        <v>#DIV/0!</v>
      </c>
      <c r="E34">
        <v>390000</v>
      </c>
      <c r="F34">
        <v>30000</v>
      </c>
      <c r="G34">
        <f>F34+E34+C34</f>
        <v>420000</v>
      </c>
      <c r="H34" t="e">
        <f>G34/B34</f>
        <v>#DIV/0!</v>
      </c>
      <c r="I34" s="15" t="e">
        <f>G34/#REF!</f>
        <v>#REF!</v>
      </c>
      <c r="J34" t="e">
        <f>G34/A34</f>
        <v>#DIV/0!</v>
      </c>
      <c r="K34">
        <f>B34+A34</f>
        <v>0</v>
      </c>
      <c r="L34" t="e">
        <f>G34/K34</f>
        <v>#DIV/0!</v>
      </c>
    </row>
    <row r="35" spans="1:12" x14ac:dyDescent="0.25">
      <c r="B35" s="42"/>
      <c r="C35" s="42"/>
      <c r="D35" s="43" t="e">
        <f>C35/B35</f>
        <v>#DIV/0!</v>
      </c>
      <c r="E35">
        <v>480000</v>
      </c>
      <c r="F35">
        <v>30000</v>
      </c>
      <c r="G35">
        <f>F35+E35+C35</f>
        <v>510000</v>
      </c>
      <c r="H35" t="e">
        <f>G35/B35</f>
        <v>#DIV/0!</v>
      </c>
    </row>
    <row r="36" spans="1:12" ht="15.75" x14ac:dyDescent="0.25">
      <c r="A36" s="17"/>
      <c r="D36" t="e">
        <f>C36/B36</f>
        <v>#DIV/0!</v>
      </c>
      <c r="E36">
        <v>840000</v>
      </c>
      <c r="F36">
        <v>30000</v>
      </c>
      <c r="G36">
        <f>F36+E36+C36</f>
        <v>870000</v>
      </c>
      <c r="H36" t="e">
        <f>G36/B36</f>
        <v>#DIV/0!</v>
      </c>
    </row>
    <row r="37" spans="1:12" ht="15.75" x14ac:dyDescent="0.25">
      <c r="A37" s="17"/>
      <c r="D37" t="e">
        <f>C37/B37</f>
        <v>#DIV/0!</v>
      </c>
      <c r="E37">
        <v>420000</v>
      </c>
      <c r="F37">
        <v>30000</v>
      </c>
      <c r="G37">
        <f>F37+E37+C37</f>
        <v>450000</v>
      </c>
      <c r="H37" t="e">
        <f>G37/B37</f>
        <v>#DIV/0!</v>
      </c>
      <c r="I37" t="e">
        <f>C37/A37</f>
        <v>#DIV/0!</v>
      </c>
    </row>
    <row r="38" spans="1:12" ht="15.75" x14ac:dyDescent="0.25">
      <c r="A38" s="17"/>
    </row>
    <row r="39" spans="1:12" ht="15.75" x14ac:dyDescent="0.25">
      <c r="A39" s="17"/>
    </row>
    <row r="40" spans="1:12" ht="15.75" x14ac:dyDescent="0.25">
      <c r="A40" s="17"/>
    </row>
    <row r="41" spans="1:12" ht="15.75" x14ac:dyDescent="0.25">
      <c r="A41" s="17"/>
    </row>
    <row r="42" spans="1:12" ht="15.75" x14ac:dyDescent="0.25">
      <c r="A42" s="17"/>
    </row>
    <row r="62" spans="4:6" x14ac:dyDescent="0.25">
      <c r="D62" s="15"/>
      <c r="E62" s="15"/>
      <c r="F6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92956-B38C-499F-B708-8CD551D265F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2023-10-12T09:52:28Z</dcterms:modified>
</cp:coreProperties>
</file>