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September - 2023  Rate Verification\"/>
    </mc:Choice>
  </mc:AlternateContent>
  <xr:revisionPtr revIDLastSave="0" documentId="13_ncr:1_{17A1C917-C6AC-4A10-9A17-3F9C0889559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D43" i="4" l="1"/>
  <c r="D42" i="4"/>
  <c r="Q15" i="4" l="1"/>
  <c r="Q14" i="4"/>
  <c r="P16" i="4"/>
  <c r="Q16" i="4" s="1"/>
  <c r="P15" i="4"/>
  <c r="P14" i="4"/>
  <c r="P8" i="4"/>
  <c r="P7" i="4"/>
  <c r="P6" i="4"/>
  <c r="P5" i="4"/>
  <c r="P4" i="4"/>
  <c r="P18" i="4" l="1"/>
  <c r="Q18" i="4" s="1"/>
  <c r="B18" i="4" s="1"/>
  <c r="C18" i="4" s="1"/>
  <c r="D18" i="4" s="1"/>
  <c r="J18" i="4"/>
  <c r="I18" i="4"/>
  <c r="E18" i="4"/>
  <c r="A18" i="4"/>
  <c r="H18" i="4" l="1"/>
  <c r="F18" i="4"/>
  <c r="G18" i="4"/>
  <c r="S49" i="4"/>
  <c r="S35" i="4"/>
  <c r="S30" i="4"/>
  <c r="S29" i="4"/>
  <c r="S38" i="4" s="1"/>
  <c r="S32" i="4" l="1"/>
  <c r="S36" i="4"/>
  <c r="S37" i="4" s="1"/>
  <c r="S40" i="4" s="1"/>
  <c r="S43" i="4" s="1"/>
  <c r="S45" i="4" s="1"/>
  <c r="S47" i="4" l="1"/>
  <c r="S46" i="4"/>
  <c r="S51" i="4"/>
  <c r="P10" i="4" l="1"/>
  <c r="P9" i="4"/>
  <c r="AA26" i="13" l="1"/>
  <c r="P17" i="4"/>
  <c r="Q17" i="4" s="1"/>
  <c r="P13" i="4" l="1"/>
  <c r="P12" i="4"/>
  <c r="Q12" i="4" s="1"/>
  <c r="P11" i="4"/>
  <c r="J15" i="4" l="1"/>
  <c r="I15" i="4"/>
  <c r="E15" i="4"/>
  <c r="J14" i="4"/>
  <c r="I14" i="4"/>
  <c r="E14" i="4"/>
  <c r="J13" i="4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17" i="4" l="1"/>
  <c r="I17" i="4"/>
  <c r="E17" i="4"/>
  <c r="A17" i="4"/>
  <c r="J16" i="4"/>
  <c r="I16" i="4"/>
  <c r="E16" i="4"/>
  <c r="A16" i="4"/>
  <c r="A15" i="4"/>
  <c r="B14" i="4"/>
  <c r="C14" i="4" s="1"/>
  <c r="A14" i="4"/>
  <c r="B13" i="4"/>
  <c r="C13" i="4" s="1"/>
  <c r="A13" i="4"/>
  <c r="B12" i="4"/>
  <c r="C12" i="4" s="1"/>
  <c r="A12" i="4"/>
  <c r="B11" i="4"/>
  <c r="C11" i="4" s="1"/>
  <c r="A11" i="4"/>
  <c r="B10" i="4"/>
  <c r="C10" i="4" s="1"/>
  <c r="A10" i="4"/>
  <c r="A9" i="4"/>
  <c r="B8" i="4"/>
  <c r="C8" i="4" s="1"/>
  <c r="A8" i="4"/>
  <c r="B7" i="4"/>
  <c r="C7" i="4" s="1"/>
  <c r="A7" i="4"/>
  <c r="B6" i="4"/>
  <c r="C6" i="4" s="1"/>
  <c r="A6" i="4"/>
  <c r="B5" i="4"/>
  <c r="C5" i="4" s="1"/>
  <c r="A5" i="4"/>
  <c r="B4" i="4"/>
  <c r="C4" i="4" s="1"/>
  <c r="A4" i="4"/>
  <c r="G7" i="4" l="1"/>
  <c r="F10" i="4"/>
  <c r="F11" i="4"/>
  <c r="F12" i="4"/>
  <c r="F13" i="4"/>
  <c r="F14" i="4"/>
  <c r="F5" i="4"/>
  <c r="F6" i="4"/>
  <c r="F7" i="4"/>
  <c r="F8" i="4"/>
  <c r="F4" i="4"/>
  <c r="B15" i="4"/>
  <c r="C15" i="4" s="1"/>
  <c r="B16" i="4"/>
  <c r="C16" i="4" s="1"/>
  <c r="B17" i="4"/>
  <c r="C17" i="4" s="1"/>
  <c r="B9" i="4"/>
  <c r="C9" i="4" s="1"/>
  <c r="F16" i="4" l="1"/>
  <c r="F15" i="4"/>
  <c r="D7" i="4"/>
  <c r="H7" i="4" s="1"/>
  <c r="D12" i="4"/>
  <c r="H12" i="4" s="1"/>
  <c r="G12" i="4"/>
  <c r="D11" i="4"/>
  <c r="H11" i="4" s="1"/>
  <c r="G11" i="4"/>
  <c r="D14" i="4"/>
  <c r="H14" i="4" s="1"/>
  <c r="G14" i="4"/>
  <c r="F9" i="4"/>
  <c r="D5" i="4"/>
  <c r="H5" i="4" s="1"/>
  <c r="G5" i="4"/>
  <c r="D13" i="4"/>
  <c r="H13" i="4" s="1"/>
  <c r="G13" i="4"/>
  <c r="D4" i="4"/>
  <c r="H4" i="4" s="1"/>
  <c r="G4" i="4"/>
  <c r="D6" i="4"/>
  <c r="H6" i="4" s="1"/>
  <c r="G6" i="4"/>
  <c r="D8" i="4"/>
  <c r="H8" i="4" s="1"/>
  <c r="G8" i="4"/>
  <c r="D10" i="4"/>
  <c r="H10" i="4" s="1"/>
  <c r="G10" i="4"/>
  <c r="D17" i="4"/>
  <c r="H17" i="4" s="1"/>
  <c r="G17" i="4"/>
  <c r="F17" i="4"/>
  <c r="D16" i="4"/>
  <c r="H16" i="4" s="1"/>
  <c r="G16" i="4"/>
  <c r="D15" i="4" l="1"/>
  <c r="H15" i="4" s="1"/>
  <c r="G15" i="4"/>
  <c r="D9" i="4"/>
  <c r="H9" i="4" s="1"/>
  <c r="G9" i="4"/>
</calcChain>
</file>

<file path=xl/sharedStrings.xml><?xml version="1.0" encoding="utf-8"?>
<sst xmlns="http://schemas.openxmlformats.org/spreadsheetml/2006/main" count="48" uniqueCount="43">
  <si>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</si>
  <si>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</si>
  <si>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</si>
  <si>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</si>
  <si>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</si>
  <si>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</si>
  <si>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</si>
  <si>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</si>
  <si>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</si>
  <si>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</si>
  <si>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</si>
  <si>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</si>
  <si>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</si>
  <si>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Index-II</t>
  </si>
  <si>
    <t>Price Indicator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</si>
  <si>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</si>
  <si>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</si>
  <si>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</si>
  <si>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</si>
  <si>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</si>
  <si>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</si>
  <si>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</si>
  <si>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</si>
  <si>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</si>
  <si>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</si>
  <si>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</si>
  <si>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</si>
  <si>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</si>
  <si>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</si>
  <si>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</si>
  <si>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</si>
  <si>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</si>
  <si>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approx</t>
  </si>
  <si>
    <t>1 Car parking</t>
  </si>
  <si>
    <t>Total FMV including parking</t>
  </si>
  <si>
    <t>rate on Carpet</t>
  </si>
  <si>
    <t>Flat No. Flat No. 1001, 1st Floor, Building No D04, L &amp; T Seawoods Residance Phase 1, Plot No. R1, Sector 40, Seawoods Darave Railway Station , Village - Nerul, Navi Mumbai</t>
  </si>
  <si>
    <t>SBI -  RACPC Belapur</t>
  </si>
  <si>
    <t>FLAT No. 1001</t>
  </si>
  <si>
    <t>Carpet  Area -Flat No. 1001</t>
  </si>
  <si>
    <t>UNDER CONSTRUCTION</t>
  </si>
  <si>
    <t>SQ.FT</t>
  </si>
  <si>
    <t>4TH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</si>
</sst>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2" borderId="0" xfId="0" applyFont="1" applyFill="1"/>
    <xf numFmtId="4" fontId="1" fillId="2" borderId="0" xfId="0" applyNumberFormat="1" applyFont="1" applyFill="1"/>
    <xf numFmtId="0" fontId="0" fillId="2" borderId="0" xfId="0" applyFill="1"/>
    <xf numFmtId="2" fontId="0" fillId="0" borderId="0" xfId="0" applyNumberFormat="1" applyAlignment="1">
      <alignment wrapText="1"/>
    </xf>
    <xf numFmtId="2" fontId="0" fillId="0" borderId="0" xfId="0" applyNumberFormat="1"/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  <xf numFmtId="2" fontId="0" fillId="2" borderId="0" xfId="0" applyNumberFormat="1" applyFill="1"/>
    <xf numFmtId="4" fontId="0" fillId="2" borderId="0" xfId="0" applyNumberFormat="1" applyFill="1"/>
    <xf numFmtId="0" fontId="1" fillId="4" borderId="0" xfId="0" applyFont="1" applyFill="1"/>
    <xf numFmtId="4" fontId="1" fillId="4" borderId="0" xfId="0" applyNumberFormat="1" applyFont="1" applyFill="1"/>
    <xf numFmtId="2" fontId="1" fillId="4" borderId="0" xfId="0" applyNumberFormat="1" applyFont="1" applyFill="1"/>
    <xf numFmtId="0" fontId="0" fillId="4" borderId="0" xfId="0" applyFill="1"/>
    <xf numFmtId="0" fontId="5" fillId="0" borderId="0" xfId="0" applyFont="1"/>
    <xf numFmtId="0" fontId="0" fillId="0" borderId="0" xfId="0" applyFill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2" fontId="0" fillId="0" borderId="0" xfId="0" applyNumberFormat="1" applyFill="1"/>
    <xf numFmtId="4" fontId="0" fillId="0" borderId="0" xfId="0" applyNumberFormat="1" applyFill="1"/>
    <xf numFmtId="43" fontId="7" fillId="0" borderId="0" xfId="1" applyFont="1" applyBorder="1"/>
    <xf numFmtId="43" fontId="8" fillId="2" borderId="0" xfId="1" applyFont="1" applyFill="1" applyBorder="1"/>
    <xf numFmtId="43" fontId="8" fillId="0" borderId="0" xfId="1" applyFont="1" applyFill="1" applyBorder="1"/>
    <xf numFmtId="0" fontId="0" fillId="0" borderId="1" xfId="0" applyBorder="1"/>
    <xf numFmtId="0" fontId="0" fillId="0" borderId="2" xfId="0" applyBorder="1"/>
    <xf numFmtId="0" fontId="6" fillId="0" borderId="2" xfId="0" applyFont="1" applyBorder="1"/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7" fillId="0" borderId="0" xfId="0" applyFont="1" applyBorder="1"/>
    <xf numFmtId="0" fontId="8" fillId="0" borderId="0" xfId="0" applyFont="1" applyBorder="1"/>
    <xf numFmtId="0" fontId="8" fillId="2" borderId="0" xfId="0" applyFont="1" applyFill="1" applyBorder="1"/>
    <xf numFmtId="9" fontId="7" fillId="0" borderId="0" xfId="0" applyNumberFormat="1" applyFont="1" applyBorder="1"/>
    <xf numFmtId="10" fontId="8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43" fontId="6" fillId="0" borderId="0" xfId="0" applyNumberFormat="1" applyFont="1" applyBorder="1"/>
    <xf numFmtId="0" fontId="6" fillId="0" borderId="0" xfId="0" applyFont="1" applyBorder="1"/>
    <xf numFmtId="0" fontId="6" fillId="0" borderId="5" xfId="0" applyFont="1" applyBorder="1"/>
    <xf numFmtId="0" fontId="2" fillId="0" borderId="5" xfId="0" applyFont="1" applyBorder="1"/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5" xfId="0" applyFill="1" applyBorder="1"/>
    <xf numFmtId="43" fontId="7" fillId="0" borderId="0" xfId="1" applyFont="1" applyFill="1" applyBorder="1"/>
    <xf numFmtId="0" fontId="7" fillId="0" borderId="0" xfId="0" applyFont="1" applyFill="1" applyBorder="1"/>
    <xf numFmtId="0" fontId="9" fillId="0" borderId="1" xfId="0" applyFont="1" applyFill="1" applyBorder="1"/>
    <xf numFmtId="0" fontId="9" fillId="0" borderId="2" xfId="0" applyFont="1" applyFill="1" applyBorder="1"/>
    <xf numFmtId="0" fontId="2" fillId="0" borderId="6" xfId="0" applyFont="1" applyBorder="1"/>
    <xf numFmtId="0" fontId="9" fillId="0" borderId="2" xfId="0" applyFont="1" applyBorder="1"/>
    <xf numFmtId="0" fontId="9" fillId="0" borderId="4" xfId="0" applyFont="1" applyBorder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19050</xdr:rowOff>
    </xdr:from>
    <xdr:to>
      <xdr:col>14</xdr:col>
      <xdr:colOff>493298</xdr:colOff>
      <xdr:row>36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0779DE-C73B-4B50-8B74-214FA2CD7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581650"/>
          <a:ext cx="8103773" cy="2790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440679</xdr:colOff>
      <xdr:row>40</xdr:row>
      <xdr:rowOff>105789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7E8F98-4AC3-41E4-B8C0-F750C1627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119079" cy="72685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342899</xdr:colOff>
      <xdr:row>15</xdr:row>
      <xdr:rowOff>140056</xdr:rowOff>
    </xdr:from>
    <xdr:to>
      <xdr:col>20</xdr:col>
      <xdr:colOff>431158</xdr:colOff>
      <xdr:row>49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E4CD5F-8922-4D38-B6E1-DBF8BE83F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899" y="2997556"/>
          <a:ext cx="9232259" cy="64893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22</xdr:col>
      <xdr:colOff>381000</xdr:colOff>
      <xdr:row>34</xdr:row>
      <xdr:rowOff>124720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943FD2-75DE-4E5E-9800-188D7289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3182600" cy="6411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8</xdr:row>
      <xdr:rowOff>161884</xdr:rowOff>
    </xdr:from>
    <xdr:to>
      <xdr:col>18</xdr:col>
      <xdr:colOff>419100</xdr:colOff>
      <xdr:row>40</xdr:row>
      <xdr:rowOff>86947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FFED7-24C5-442A-84F3-55F994A6A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1685884"/>
          <a:ext cx="9153525" cy="5687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2"/>
  <sheetViews>
    <sheetView tabSelected="1" topLeftCell="A28" zoomScaleNormal="100" workbookViewId="0">
      <selection activeCell="W49" sqref="W4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8.85546875" customWidth="1"/>
    <col min="7" max="7" width="9.85546875" customWidth="1"/>
    <col min="8" max="8" width="13.140625" customWidth="1"/>
    <col min="9" max="9" width="12" style="14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7.85546875" style="14" customWidth="1"/>
    <col min="18" max="18" width="16" customWidth="1"/>
    <col min="19" max="19" width="15" style="80" customWidth="1"/>
    <col min="20" max="20" width="14.42578125" customWidth="1"/>
    <col min="21" max="21" width="3.140625" customWidth="1"/>
  </cols>
  <sheetData>
    <row r="1" spans="1:5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15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3" t="s">
        <v>6</v>
      </c>
      <c r="R1" s="1" t="s">
        <v>1</v>
      </c>
      <c r="S1" s="80" t="s">
        <v>3</v>
      </c>
      <c r="T1"/>
      <c r="U1"/>
      <c r="V1"/>
      <c r="W1"/>
      <c r="X1"/>
    </row>
    <row r="2" spans="1:50" s="1" customFormat="1" x14ac:dyDescent="0.25">
      <c r="A2" s="3"/>
      <c r="B2" s="3"/>
      <c r="C2" s="3"/>
      <c r="D2" s="3"/>
      <c r="E2" s="3"/>
      <c r="F2" s="8"/>
      <c r="G2" s="8"/>
      <c r="H2" s="8"/>
      <c r="I2" s="15"/>
      <c r="J2" s="3"/>
      <c r="Q2" s="13"/>
      <c r="S2" s="80"/>
      <c r="T2"/>
      <c r="U2"/>
      <c r="V2"/>
      <c r="W2"/>
      <c r="X2"/>
    </row>
    <row r="3" spans="1:50" s="1" customFormat="1" ht="15" customHeight="1" x14ac:dyDescent="0.3">
      <c r="A3" s="3"/>
      <c r="B3" s="3"/>
      <c r="C3" s="3"/>
      <c r="D3" s="3"/>
      <c r="E3" s="3"/>
      <c r="F3" s="8"/>
      <c r="G3" s="8"/>
      <c r="H3" s="8"/>
      <c r="I3" s="15"/>
      <c r="J3" s="3"/>
      <c r="Q3" s="82" t="s">
        <v>14</v>
      </c>
      <c r="R3" s="82"/>
      <c r="S3" s="80"/>
      <c r="T3"/>
      <c r="U3"/>
      <c r="V3"/>
      <c r="W3"/>
      <c r="X3"/>
    </row>
    <row r="4" spans="1:50" s="26" customFormat="1" x14ac:dyDescent="0.25">
      <c r="A4" s="27">
        <f t="shared" ref="A4:A17" si="0">N4</f>
        <v>0</v>
      </c>
      <c r="B4" s="27">
        <f t="shared" ref="B4:B17" si="1">Q4</f>
        <v>830</v>
      </c>
      <c r="C4" s="27">
        <f>B4*1.2</f>
        <v>996</v>
      </c>
      <c r="D4" s="27">
        <f t="shared" ref="D4:D15" si="2">C4*1.2</f>
        <v>1195.2</v>
      </c>
      <c r="E4" s="28">
        <f t="shared" ref="E4:E15" si="3">R4</f>
        <v>23500000</v>
      </c>
      <c r="F4" s="27">
        <f t="shared" ref="F4:F15" si="4">ROUND((E4/B4),0)</f>
        <v>28313</v>
      </c>
      <c r="G4" s="27">
        <f t="shared" ref="G4:G15" si="5">ROUND((E4/C4),0)</f>
        <v>23594</v>
      </c>
      <c r="H4" s="27">
        <f t="shared" ref="H4:H15" si="6">ROUND((E4/D4),0)</f>
        <v>19662</v>
      </c>
      <c r="I4" s="29" t="e">
        <f>#REF!</f>
        <v>#REF!</v>
      </c>
      <c r="J4" s="27" t="str">
        <f t="shared" ref="J4:J15" si="7">S4</f>
        <v>4TH FLOOR</v>
      </c>
      <c r="O4" s="26">
        <v>0</v>
      </c>
      <c r="P4" s="26">
        <f t="shared" ref="P4:P8" si="8">O4/1.2</f>
        <v>0</v>
      </c>
      <c r="Q4" s="30">
        <v>830</v>
      </c>
      <c r="R4" s="31">
        <v>23500000</v>
      </c>
      <c r="S4" s="80" t="s">
        <v>42</v>
      </c>
      <c r="T4"/>
      <c r="U4"/>
      <c r="V4"/>
      <c r="W4"/>
      <c r="X4"/>
    </row>
    <row r="5" spans="1:50" s="26" customFormat="1" x14ac:dyDescent="0.25">
      <c r="A5" s="27">
        <f t="shared" si="0"/>
        <v>0</v>
      </c>
      <c r="B5" s="27">
        <f t="shared" si="1"/>
        <v>1050</v>
      </c>
      <c r="C5" s="27">
        <f t="shared" ref="C5:C17" si="9">B5*1.2</f>
        <v>1260</v>
      </c>
      <c r="D5" s="27">
        <f t="shared" si="2"/>
        <v>1512</v>
      </c>
      <c r="E5" s="28">
        <f t="shared" si="3"/>
        <v>32900000</v>
      </c>
      <c r="F5" s="27">
        <f t="shared" si="4"/>
        <v>31333</v>
      </c>
      <c r="G5" s="27">
        <f t="shared" si="5"/>
        <v>26111</v>
      </c>
      <c r="H5" s="27">
        <f t="shared" si="6"/>
        <v>21759</v>
      </c>
      <c r="I5" s="29" t="e">
        <f>#REF!</f>
        <v>#REF!</v>
      </c>
      <c r="J5" s="27" t="str">
        <f t="shared" si="7"/>
        <v>4TH FLOOR</v>
      </c>
      <c r="O5" s="26">
        <v>0</v>
      </c>
      <c r="P5" s="26">
        <f t="shared" si="8"/>
        <v>0</v>
      </c>
      <c r="Q5" s="30">
        <v>1050</v>
      </c>
      <c r="R5" s="31">
        <v>32900000</v>
      </c>
      <c r="S5" s="80" t="s">
        <v>42</v>
      </c>
      <c r="T5"/>
      <c r="U5"/>
      <c r="V5"/>
      <c r="W5"/>
      <c r="X5"/>
    </row>
    <row r="6" spans="1:50" x14ac:dyDescent="0.25">
      <c r="A6" s="4">
        <f t="shared" si="0"/>
        <v>0</v>
      </c>
      <c r="B6" s="4">
        <f t="shared" si="1"/>
        <v>1165</v>
      </c>
      <c r="C6" s="4">
        <f t="shared" si="9"/>
        <v>1398</v>
      </c>
      <c r="D6" s="4">
        <f t="shared" si="2"/>
        <v>1677.6</v>
      </c>
      <c r="E6" s="5">
        <f t="shared" si="3"/>
        <v>0</v>
      </c>
      <c r="F6" s="9">
        <f t="shared" si="4"/>
        <v>0</v>
      </c>
      <c r="G6" s="9">
        <f t="shared" si="5"/>
        <v>0</v>
      </c>
      <c r="H6" s="9">
        <f t="shared" si="6"/>
        <v>0</v>
      </c>
      <c r="I6" s="16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 s="14">
        <v>1165</v>
      </c>
      <c r="R6" s="2">
        <v>0</v>
      </c>
    </row>
    <row r="7" spans="1:50" s="26" customFormat="1" x14ac:dyDescent="0.25">
      <c r="A7" s="27">
        <f t="shared" si="0"/>
        <v>0</v>
      </c>
      <c r="B7" s="27">
        <f>Q7</f>
        <v>1600</v>
      </c>
      <c r="C7" s="27">
        <f t="shared" si="9"/>
        <v>1920</v>
      </c>
      <c r="D7" s="27">
        <f t="shared" si="2"/>
        <v>2304</v>
      </c>
      <c r="E7" s="28">
        <f>R7</f>
        <v>55000000</v>
      </c>
      <c r="F7" s="27">
        <f t="shared" si="4"/>
        <v>34375</v>
      </c>
      <c r="G7" s="27">
        <f t="shared" si="5"/>
        <v>28646</v>
      </c>
      <c r="H7" s="27">
        <f t="shared" si="6"/>
        <v>23872</v>
      </c>
      <c r="I7" s="29" t="e">
        <f>#REF!</f>
        <v>#REF!</v>
      </c>
      <c r="J7" s="27">
        <f t="shared" si="7"/>
        <v>0</v>
      </c>
      <c r="O7" s="26">
        <v>0</v>
      </c>
      <c r="P7" s="26">
        <f t="shared" si="8"/>
        <v>0</v>
      </c>
      <c r="Q7" s="30">
        <v>1600</v>
      </c>
      <c r="R7" s="31">
        <v>55000000</v>
      </c>
      <c r="S7" s="80"/>
      <c r="T7"/>
      <c r="U7"/>
      <c r="V7"/>
      <c r="W7"/>
      <c r="X7"/>
    </row>
    <row r="8" spans="1:50" s="12" customFormat="1" x14ac:dyDescent="0.25">
      <c r="A8" s="10">
        <f t="shared" si="0"/>
        <v>0</v>
      </c>
      <c r="B8" s="10">
        <f>Q8</f>
        <v>545</v>
      </c>
      <c r="C8" s="10">
        <f t="shared" si="9"/>
        <v>654</v>
      </c>
      <c r="D8" s="10">
        <f t="shared" si="2"/>
        <v>784.8</v>
      </c>
      <c r="E8" s="11">
        <f>R8</f>
        <v>20100000</v>
      </c>
      <c r="F8" s="10">
        <f t="shared" si="4"/>
        <v>36881</v>
      </c>
      <c r="G8" s="10">
        <f t="shared" si="5"/>
        <v>30734</v>
      </c>
      <c r="H8" s="10">
        <f t="shared" si="6"/>
        <v>25612</v>
      </c>
      <c r="I8" s="17" t="e">
        <f>#REF!</f>
        <v>#REF!</v>
      </c>
      <c r="J8" s="10">
        <f t="shared" si="7"/>
        <v>0</v>
      </c>
      <c r="O8" s="12">
        <v>0</v>
      </c>
      <c r="P8" s="12">
        <f t="shared" si="8"/>
        <v>0</v>
      </c>
      <c r="Q8" s="19">
        <v>545</v>
      </c>
      <c r="R8" s="20">
        <v>20100000</v>
      </c>
      <c r="S8" s="66"/>
    </row>
    <row r="9" spans="1:50" s="12" customFormat="1" x14ac:dyDescent="0.25">
      <c r="A9" s="10">
        <f t="shared" si="0"/>
        <v>0</v>
      </c>
      <c r="B9" s="10">
        <f>Q9</f>
        <v>820</v>
      </c>
      <c r="C9" s="10">
        <f t="shared" si="9"/>
        <v>984</v>
      </c>
      <c r="D9" s="10">
        <f t="shared" si="2"/>
        <v>1180.8</v>
      </c>
      <c r="E9" s="11">
        <f>R9</f>
        <v>30300000</v>
      </c>
      <c r="F9" s="10">
        <f t="shared" si="4"/>
        <v>36951</v>
      </c>
      <c r="G9" s="10">
        <f t="shared" si="5"/>
        <v>30793</v>
      </c>
      <c r="H9" s="10">
        <f t="shared" si="6"/>
        <v>25661</v>
      </c>
      <c r="I9" s="17" t="e">
        <f>#REF!</f>
        <v>#REF!</v>
      </c>
      <c r="J9" s="10">
        <f t="shared" si="7"/>
        <v>0</v>
      </c>
      <c r="O9" s="12">
        <v>0</v>
      </c>
      <c r="P9" s="12">
        <f t="shared" ref="P9:P10" si="10">O9/1.2</f>
        <v>0</v>
      </c>
      <c r="Q9" s="19">
        <v>820</v>
      </c>
      <c r="R9" s="20">
        <v>30300000</v>
      </c>
      <c r="S9" s="66"/>
    </row>
    <row r="10" spans="1:50" s="26" customFormat="1" x14ac:dyDescent="0.25">
      <c r="A10" s="27">
        <f t="shared" si="0"/>
        <v>0</v>
      </c>
      <c r="B10" s="27">
        <f t="shared" si="1"/>
        <v>808</v>
      </c>
      <c r="C10" s="27">
        <f t="shared" si="9"/>
        <v>969.59999999999991</v>
      </c>
      <c r="D10" s="27">
        <f t="shared" si="2"/>
        <v>1163.5199999999998</v>
      </c>
      <c r="E10" s="28">
        <f t="shared" si="3"/>
        <v>33000000</v>
      </c>
      <c r="F10" s="27">
        <f t="shared" si="4"/>
        <v>40842</v>
      </c>
      <c r="G10" s="27">
        <f t="shared" si="5"/>
        <v>34035</v>
      </c>
      <c r="H10" s="27">
        <f t="shared" si="6"/>
        <v>28362</v>
      </c>
      <c r="I10" s="29" t="e">
        <f>#REF!</f>
        <v>#REF!</v>
      </c>
      <c r="J10" s="27">
        <f t="shared" si="7"/>
        <v>0</v>
      </c>
      <c r="O10" s="26">
        <v>0</v>
      </c>
      <c r="P10" s="26">
        <f t="shared" si="10"/>
        <v>0</v>
      </c>
      <c r="Q10" s="30">
        <v>808</v>
      </c>
      <c r="R10" s="31">
        <v>33000000</v>
      </c>
      <c r="S10" s="65"/>
    </row>
    <row r="11" spans="1:50" x14ac:dyDescent="0.25">
      <c r="A11" s="4">
        <f t="shared" si="0"/>
        <v>0</v>
      </c>
      <c r="B11" s="4">
        <f t="shared" si="1"/>
        <v>1240</v>
      </c>
      <c r="C11" s="4">
        <f t="shared" si="9"/>
        <v>1488</v>
      </c>
      <c r="D11" s="4">
        <f t="shared" si="2"/>
        <v>1785.6</v>
      </c>
      <c r="E11" s="5">
        <f t="shared" si="3"/>
        <v>58300000</v>
      </c>
      <c r="F11" s="9">
        <f t="shared" si="4"/>
        <v>47016</v>
      </c>
      <c r="G11" s="9">
        <f t="shared" si="5"/>
        <v>39180</v>
      </c>
      <c r="H11" s="9">
        <f t="shared" si="6"/>
        <v>32650</v>
      </c>
      <c r="I11" s="16" t="e">
        <f>#REF!</f>
        <v>#REF!</v>
      </c>
      <c r="J11" s="4">
        <f t="shared" si="7"/>
        <v>0</v>
      </c>
      <c r="O11">
        <v>0</v>
      </c>
      <c r="P11">
        <f t="shared" ref="P11:P16" si="11">O11/1.2</f>
        <v>0</v>
      </c>
      <c r="Q11" s="14">
        <v>1240</v>
      </c>
      <c r="R11" s="2">
        <v>58300000</v>
      </c>
    </row>
    <row r="12" spans="1:5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16" t="e">
        <f>#REF!</f>
        <v>#REF!</v>
      </c>
      <c r="J12" s="4">
        <f t="shared" si="7"/>
        <v>0</v>
      </c>
      <c r="O12">
        <v>0</v>
      </c>
      <c r="P12">
        <f t="shared" si="11"/>
        <v>0</v>
      </c>
      <c r="Q12" s="14">
        <f t="shared" ref="Q12" si="12">P12/1.2</f>
        <v>0</v>
      </c>
      <c r="R12" s="2">
        <v>0</v>
      </c>
    </row>
    <row r="13" spans="1:50" s="12" customFormat="1" ht="18.75" x14ac:dyDescent="0.3">
      <c r="A13" s="21">
        <f t="shared" si="0"/>
        <v>0</v>
      </c>
      <c r="B13" s="21" t="str">
        <f t="shared" si="1"/>
        <v>Index-II</v>
      </c>
      <c r="C13" s="21" t="e">
        <f t="shared" si="9"/>
        <v>#VALUE!</v>
      </c>
      <c r="D13" s="21" t="e">
        <f t="shared" si="2"/>
        <v>#VALUE!</v>
      </c>
      <c r="E13" s="22">
        <f t="shared" si="3"/>
        <v>0</v>
      </c>
      <c r="F13" s="21" t="e">
        <f t="shared" si="4"/>
        <v>#VALUE!</v>
      </c>
      <c r="G13" s="21" t="e">
        <f t="shared" si="5"/>
        <v>#VALUE!</v>
      </c>
      <c r="H13" s="21" t="e">
        <f t="shared" si="6"/>
        <v>#VALUE!</v>
      </c>
      <c r="I13" s="23" t="e">
        <f>#REF!</f>
        <v>#REF!</v>
      </c>
      <c r="J13" s="21">
        <f t="shared" si="7"/>
        <v>0</v>
      </c>
      <c r="K13" s="24"/>
      <c r="L13" s="24"/>
      <c r="M13" s="24"/>
      <c r="N13" s="24"/>
      <c r="O13" s="24">
        <v>0</v>
      </c>
      <c r="P13" s="24">
        <f t="shared" si="11"/>
        <v>0</v>
      </c>
      <c r="Q13" s="81" t="s">
        <v>13</v>
      </c>
      <c r="R13" s="81"/>
      <c r="S13" s="80"/>
      <c r="T13"/>
      <c r="U13"/>
      <c r="V13"/>
      <c r="W13"/>
      <c r="X13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x14ac:dyDescent="0.25">
      <c r="A14" s="4">
        <f t="shared" si="0"/>
        <v>0</v>
      </c>
      <c r="B14" s="4">
        <f t="shared" si="1"/>
        <v>902.34611999999993</v>
      </c>
      <c r="C14" s="4">
        <f t="shared" si="9"/>
        <v>1082.8153439999999</v>
      </c>
      <c r="D14" s="4">
        <f t="shared" si="2"/>
        <v>1299.3784127999998</v>
      </c>
      <c r="E14" s="5">
        <f t="shared" si="3"/>
        <v>22561269</v>
      </c>
      <c r="F14" s="9">
        <f t="shared" si="4"/>
        <v>25003</v>
      </c>
      <c r="G14" s="9">
        <f t="shared" si="5"/>
        <v>20836</v>
      </c>
      <c r="H14" s="9">
        <f t="shared" si="6"/>
        <v>17363</v>
      </c>
      <c r="I14" s="16" t="e">
        <f>#REF!</f>
        <v>#REF!</v>
      </c>
      <c r="J14" s="4">
        <f t="shared" si="7"/>
        <v>0</v>
      </c>
      <c r="O14">
        <v>0</v>
      </c>
      <c r="P14">
        <f t="shared" si="11"/>
        <v>0</v>
      </c>
      <c r="Q14" s="14">
        <f>83.83*10.764</f>
        <v>902.34611999999993</v>
      </c>
      <c r="R14" s="2">
        <v>22561269</v>
      </c>
    </row>
    <row r="15" spans="1:50" s="26" customFormat="1" x14ac:dyDescent="0.25">
      <c r="A15" s="27">
        <f t="shared" si="0"/>
        <v>0</v>
      </c>
      <c r="B15" s="27">
        <f t="shared" si="1"/>
        <v>1172.7377999999999</v>
      </c>
      <c r="C15" s="27">
        <f t="shared" si="9"/>
        <v>1407.2853599999999</v>
      </c>
      <c r="D15" s="27">
        <f t="shared" si="2"/>
        <v>1688.7424319999998</v>
      </c>
      <c r="E15" s="28">
        <f t="shared" si="3"/>
        <v>31124025</v>
      </c>
      <c r="F15" s="27">
        <f t="shared" si="4"/>
        <v>26540</v>
      </c>
      <c r="G15" s="27">
        <f t="shared" si="5"/>
        <v>22116</v>
      </c>
      <c r="H15" s="27">
        <f t="shared" si="6"/>
        <v>18430</v>
      </c>
      <c r="I15" s="29" t="e">
        <f>#REF!</f>
        <v>#REF!</v>
      </c>
      <c r="J15" s="27">
        <f t="shared" si="7"/>
        <v>0</v>
      </c>
      <c r="O15" s="26">
        <v>0</v>
      </c>
      <c r="P15" s="26">
        <f t="shared" si="11"/>
        <v>0</v>
      </c>
      <c r="Q15" s="30">
        <f>108.95*10.764</f>
        <v>1172.7377999999999</v>
      </c>
      <c r="R15" s="31">
        <v>31124025</v>
      </c>
      <c r="S15" s="80"/>
      <c r="T15"/>
      <c r="U15"/>
      <c r="V15"/>
      <c r="W15"/>
      <c r="X15"/>
    </row>
    <row r="16" spans="1:50" x14ac:dyDescent="0.25">
      <c r="A16" s="4">
        <f t="shared" si="0"/>
        <v>0</v>
      </c>
      <c r="B16" s="4">
        <f t="shared" si="1"/>
        <v>0</v>
      </c>
      <c r="C16" s="4">
        <f t="shared" si="9"/>
        <v>0</v>
      </c>
      <c r="D16" s="4">
        <f t="shared" ref="D16:D17" si="13">C16*1.2</f>
        <v>0</v>
      </c>
      <c r="E16" s="5">
        <f t="shared" ref="E16:E17" si="14">R16</f>
        <v>0</v>
      </c>
      <c r="F16" s="9" t="e">
        <f t="shared" ref="F16:F17" si="15">ROUND((E16/B16),0)</f>
        <v>#DIV/0!</v>
      </c>
      <c r="G16" s="9" t="e">
        <f t="shared" ref="G16:G17" si="16">ROUND((E16/C16),0)</f>
        <v>#DIV/0!</v>
      </c>
      <c r="H16" s="4" t="e">
        <f t="shared" ref="H16:H17" si="17">ROUND((E16/D16),0)</f>
        <v>#DIV/0!</v>
      </c>
      <c r="I16" s="16" t="e">
        <f>#REF!</f>
        <v>#REF!</v>
      </c>
      <c r="J16" s="4">
        <f t="shared" ref="J16:J17" si="18">S16</f>
        <v>0</v>
      </c>
      <c r="O16">
        <v>0</v>
      </c>
      <c r="P16">
        <f t="shared" si="11"/>
        <v>0</v>
      </c>
      <c r="Q16" s="14">
        <f t="shared" ref="Q16" si="19">P16/1.2</f>
        <v>0</v>
      </c>
      <c r="R16" s="2">
        <v>0</v>
      </c>
    </row>
    <row r="17" spans="1:23" x14ac:dyDescent="0.25">
      <c r="A17" s="4">
        <f t="shared" si="0"/>
        <v>0</v>
      </c>
      <c r="B17" s="4">
        <f t="shared" si="1"/>
        <v>0</v>
      </c>
      <c r="C17" s="4">
        <f t="shared" si="9"/>
        <v>0</v>
      </c>
      <c r="D17" s="4">
        <f t="shared" si="13"/>
        <v>0</v>
      </c>
      <c r="E17" s="5">
        <f t="shared" si="14"/>
        <v>0</v>
      </c>
      <c r="F17" s="9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16" t="e">
        <f>#REF!</f>
        <v>#REF!</v>
      </c>
      <c r="J17" s="4">
        <f t="shared" si="18"/>
        <v>0</v>
      </c>
      <c r="O17">
        <v>0</v>
      </c>
      <c r="P17">
        <f t="shared" ref="P17" si="20">O17/1.2</f>
        <v>0</v>
      </c>
      <c r="Q17" s="14">
        <f t="shared" ref="Q17" si="21">P17/1.2</f>
        <v>0</v>
      </c>
      <c r="R17" s="2">
        <v>0</v>
      </c>
    </row>
    <row r="18" spans="1:23" x14ac:dyDescent="0.25">
      <c r="A18" s="4">
        <f t="shared" ref="A18" si="22">N18</f>
        <v>0</v>
      </c>
      <c r="B18" s="4">
        <f t="shared" ref="B18" si="23">Q18</f>
        <v>0</v>
      </c>
      <c r="C18" s="4">
        <f t="shared" ref="C18" si="24">B18*1.2</f>
        <v>0</v>
      </c>
      <c r="D18" s="4">
        <f t="shared" ref="D18" si="25">C18*1.2</f>
        <v>0</v>
      </c>
      <c r="E18" s="5">
        <f t="shared" ref="E18" si="26">R18</f>
        <v>0</v>
      </c>
      <c r="F18" s="9" t="e">
        <f t="shared" ref="F18" si="27">ROUND((E18/B18),0)</f>
        <v>#DIV/0!</v>
      </c>
      <c r="G18" s="4" t="e">
        <f t="shared" ref="G18" si="28">ROUND((E18/C18),0)</f>
        <v>#DIV/0!</v>
      </c>
      <c r="H18" s="4" t="e">
        <f t="shared" ref="H18" si="29">ROUND((E18/D18),0)</f>
        <v>#DIV/0!</v>
      </c>
      <c r="I18" s="16" t="e">
        <f>#REF!</f>
        <v>#REF!</v>
      </c>
      <c r="J18" s="4">
        <f t="shared" ref="J18" si="30">S18</f>
        <v>0</v>
      </c>
      <c r="O18">
        <v>0</v>
      </c>
      <c r="P18">
        <f t="shared" ref="P18" si="31">O18/1.2</f>
        <v>0</v>
      </c>
      <c r="Q18" s="14">
        <f t="shared" ref="Q18" si="32">P18/1.2</f>
        <v>0</v>
      </c>
      <c r="R18" s="2">
        <v>0</v>
      </c>
    </row>
    <row r="22" spans="1:23" ht="15.75" x14ac:dyDescent="0.25">
      <c r="N22" s="25" t="s">
        <v>37</v>
      </c>
      <c r="O22" s="25"/>
      <c r="P22" s="25"/>
      <c r="Q22" s="25"/>
      <c r="R22" s="25"/>
      <c r="S22" s="67"/>
    </row>
    <row r="23" spans="1:23" ht="15.75" x14ac:dyDescent="0.25">
      <c r="N23" s="25" t="s">
        <v>36</v>
      </c>
      <c r="O23" s="25"/>
      <c r="P23" s="25"/>
      <c r="Q23" s="25"/>
      <c r="R23" s="25"/>
      <c r="S23" s="67"/>
    </row>
    <row r="25" spans="1:23" ht="27.75" customHeight="1" thickBot="1" x14ac:dyDescent="0.35">
      <c r="R25" s="83" t="s">
        <v>38</v>
      </c>
      <c r="S25" s="83"/>
    </row>
    <row r="26" spans="1:23" x14ac:dyDescent="0.25">
      <c r="Q26" s="35"/>
      <c r="R26" s="36"/>
      <c r="S26" s="68"/>
      <c r="T26" s="38"/>
      <c r="U26" s="39"/>
    </row>
    <row r="27" spans="1:23" x14ac:dyDescent="0.25">
      <c r="Q27" s="40" t="s">
        <v>15</v>
      </c>
      <c r="R27" s="32"/>
      <c r="S27" s="69">
        <v>30000</v>
      </c>
      <c r="T27" s="33" t="s">
        <v>35</v>
      </c>
      <c r="U27" s="41"/>
    </row>
    <row r="28" spans="1:23" ht="45" x14ac:dyDescent="0.25">
      <c r="G28" s="6"/>
      <c r="H28" s="6"/>
      <c r="Q28" s="42" t="s">
        <v>16</v>
      </c>
      <c r="R28" s="32"/>
      <c r="S28" s="69">
        <v>3000</v>
      </c>
      <c r="T28" s="34"/>
      <c r="U28" s="41"/>
    </row>
    <row r="29" spans="1:23" x14ac:dyDescent="0.25">
      <c r="Q29" s="40" t="s">
        <v>17</v>
      </c>
      <c r="R29" s="32"/>
      <c r="S29" s="69">
        <f>S27-S28</f>
        <v>27000</v>
      </c>
      <c r="T29" s="34"/>
      <c r="U29" s="41"/>
    </row>
    <row r="30" spans="1:23" x14ac:dyDescent="0.25">
      <c r="Q30" s="40" t="s">
        <v>18</v>
      </c>
      <c r="R30" s="32"/>
      <c r="S30" s="69">
        <f>S28</f>
        <v>3000</v>
      </c>
      <c r="T30" s="34"/>
      <c r="U30" s="41"/>
    </row>
    <row r="31" spans="1:23" x14ac:dyDescent="0.25">
      <c r="G31" s="6"/>
      <c r="H31" s="6"/>
      <c r="I31" s="18"/>
      <c r="Q31" s="40" t="s">
        <v>19</v>
      </c>
      <c r="R31" s="43"/>
      <c r="S31" s="70"/>
      <c r="T31" s="45">
        <v>2023</v>
      </c>
      <c r="U31" s="41"/>
    </row>
    <row r="32" spans="1:23" x14ac:dyDescent="0.25">
      <c r="Q32" s="40" t="s">
        <v>20</v>
      </c>
      <c r="R32" s="43"/>
      <c r="S32" s="70">
        <f>S33-S31</f>
        <v>60</v>
      </c>
      <c r="T32" s="44">
        <v>2025</v>
      </c>
      <c r="U32" s="41"/>
      <c r="V32" t="s">
        <v>32</v>
      </c>
      <c r="W32" t="s">
        <v>40</v>
      </c>
    </row>
    <row r="33" spans="4:22" x14ac:dyDescent="0.25">
      <c r="Q33" s="40" t="s">
        <v>21</v>
      </c>
      <c r="R33" s="43"/>
      <c r="S33" s="70">
        <v>60</v>
      </c>
      <c r="T33" s="44"/>
      <c r="U33" s="41"/>
    </row>
    <row r="34" spans="4:22" ht="30" x14ac:dyDescent="0.25">
      <c r="Q34" s="42" t="s">
        <v>22</v>
      </c>
      <c r="R34" s="43"/>
      <c r="S34" s="70"/>
      <c r="T34" s="44"/>
      <c r="U34" s="41"/>
    </row>
    <row r="35" spans="4:22" x14ac:dyDescent="0.25">
      <c r="Q35" s="40"/>
      <c r="R35" s="46"/>
      <c r="S35" s="71">
        <f>S34%</f>
        <v>0</v>
      </c>
      <c r="T35" s="47"/>
      <c r="U35" s="41"/>
    </row>
    <row r="36" spans="4:22" x14ac:dyDescent="0.25">
      <c r="Q36" s="40" t="s">
        <v>23</v>
      </c>
      <c r="R36" s="32"/>
      <c r="S36" s="69">
        <f>S30*S35</f>
        <v>0</v>
      </c>
      <c r="T36" s="34"/>
      <c r="U36" s="41"/>
    </row>
    <row r="37" spans="4:22" x14ac:dyDescent="0.25">
      <c r="Q37" s="40" t="s">
        <v>24</v>
      </c>
      <c r="R37" s="32"/>
      <c r="S37" s="69">
        <f>S30-S36</f>
        <v>3000</v>
      </c>
      <c r="T37" s="34"/>
      <c r="U37" s="41"/>
    </row>
    <row r="38" spans="4:22" x14ac:dyDescent="0.25">
      <c r="Q38" s="40" t="s">
        <v>17</v>
      </c>
      <c r="R38" s="32"/>
      <c r="S38" s="69">
        <f>S29</f>
        <v>27000</v>
      </c>
      <c r="T38" s="34"/>
      <c r="U38" s="41"/>
    </row>
    <row r="39" spans="4:22" x14ac:dyDescent="0.25">
      <c r="Q39" s="40"/>
      <c r="R39" s="32"/>
      <c r="S39" s="69"/>
      <c r="T39" s="34"/>
      <c r="U39" s="41"/>
    </row>
    <row r="40" spans="4:22" x14ac:dyDescent="0.25">
      <c r="Q40" s="57" t="s">
        <v>25</v>
      </c>
      <c r="R40" s="58"/>
      <c r="S40" s="72">
        <f>S38+S37</f>
        <v>30000</v>
      </c>
      <c r="T40" s="34"/>
      <c r="U40" s="41"/>
    </row>
    <row r="41" spans="4:22" ht="15.75" thickBot="1" x14ac:dyDescent="0.3">
      <c r="Q41" s="57"/>
      <c r="R41" s="59"/>
      <c r="S41" s="73"/>
      <c r="T41" s="44"/>
      <c r="U41" s="41"/>
    </row>
    <row r="42" spans="4:22" x14ac:dyDescent="0.25">
      <c r="D42">
        <f>823.9*2800</f>
        <v>2306920</v>
      </c>
      <c r="Q42" s="60" t="s">
        <v>39</v>
      </c>
      <c r="R42" s="61"/>
      <c r="S42" s="74">
        <v>749</v>
      </c>
      <c r="T42" s="63" t="s">
        <v>41</v>
      </c>
      <c r="U42" s="64"/>
    </row>
    <row r="43" spans="4:22" x14ac:dyDescent="0.25">
      <c r="D43">
        <f>823.9*11989</f>
        <v>9877737.0999999996</v>
      </c>
      <c r="Q43" s="40" t="s">
        <v>26</v>
      </c>
      <c r="R43" s="48"/>
      <c r="S43" s="75">
        <f>S40*S42+T46</f>
        <v>22470000</v>
      </c>
      <c r="T43" s="44"/>
      <c r="U43" s="41"/>
    </row>
    <row r="44" spans="4:22" x14ac:dyDescent="0.25">
      <c r="Q44" s="40" t="s">
        <v>33</v>
      </c>
      <c r="R44" s="48"/>
      <c r="S44" s="75">
        <v>800000</v>
      </c>
      <c r="T44" s="44"/>
      <c r="U44" s="41"/>
    </row>
    <row r="45" spans="4:22" x14ac:dyDescent="0.25">
      <c r="Q45" s="53" t="s">
        <v>34</v>
      </c>
      <c r="R45" s="48"/>
      <c r="S45" s="75">
        <f>S43+S44</f>
        <v>23270000</v>
      </c>
      <c r="T45" s="44"/>
      <c r="U45" s="62"/>
      <c r="V45" s="6"/>
    </row>
    <row r="46" spans="4:22" x14ac:dyDescent="0.25">
      <c r="Q46" s="40" t="s">
        <v>27</v>
      </c>
      <c r="R46" s="49"/>
      <c r="S46" s="76">
        <f>S45*0.9</f>
        <v>20943000</v>
      </c>
      <c r="T46" s="44"/>
      <c r="U46" s="41"/>
    </row>
    <row r="47" spans="4:22" x14ac:dyDescent="0.25">
      <c r="Q47" s="40" t="s">
        <v>28</v>
      </c>
      <c r="R47" s="49"/>
      <c r="S47" s="76">
        <f>S45*0.8</f>
        <v>18616000</v>
      </c>
      <c r="T47" s="50"/>
      <c r="U47" s="41"/>
    </row>
    <row r="48" spans="4:22" x14ac:dyDescent="0.25">
      <c r="Q48" s="40"/>
      <c r="R48" s="49"/>
      <c r="S48" s="77"/>
      <c r="T48" s="44"/>
      <c r="U48" s="41"/>
    </row>
    <row r="49" spans="17:21" ht="15.75" thickBot="1" x14ac:dyDescent="0.3">
      <c r="Q49" s="40" t="s">
        <v>29</v>
      </c>
      <c r="R49" s="49"/>
      <c r="S49" s="76">
        <f>S28*S42</f>
        <v>2247000</v>
      </c>
      <c r="T49" s="50"/>
      <c r="U49" s="41"/>
    </row>
    <row r="50" spans="17:21" x14ac:dyDescent="0.25">
      <c r="Q50" s="35" t="s">
        <v>30</v>
      </c>
      <c r="R50" s="36"/>
      <c r="S50" s="78"/>
      <c r="T50" s="37"/>
      <c r="U50" s="39"/>
    </row>
    <row r="51" spans="17:21" x14ac:dyDescent="0.25">
      <c r="Q51" s="52" t="s">
        <v>31</v>
      </c>
      <c r="R51" s="51"/>
      <c r="S51" s="76">
        <f>S43*0.025/12</f>
        <v>46812.5</v>
      </c>
      <c r="T51" s="50"/>
      <c r="U51" s="41"/>
    </row>
    <row r="52" spans="17:21" ht="9.75" customHeight="1" thickBot="1" x14ac:dyDescent="0.3">
      <c r="Q52" s="54"/>
      <c r="R52" s="55"/>
      <c r="S52" s="79"/>
      <c r="T52" s="55"/>
      <c r="U52" s="56"/>
    </row>
  </sheetData>
  <mergeCells count="3">
    <mergeCell ref="Q13:R13"/>
    <mergeCell ref="Q3:R3"/>
    <mergeCell ref="R25:S2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6:AA44"/>
  <sheetViews>
    <sheetView zoomScaleNormal="100" workbookViewId="0">
      <selection activeCell="B2" sqref="B2"/>
    </sheetView>
  </sheetViews>
  <sheetFormatPr defaultRowHeight="15" x14ac:dyDescent="0.25"/>
  <sheetData>
    <row r="26" spans="27:27" x14ac:dyDescent="0.25">
      <c r="AA26">
        <f>21000/1.45</f>
        <v>14482.758620689656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6" sqref="B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B26" sqref="AB26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B8" zoomScaleNormal="100" workbookViewId="0">
      <selection activeCell="C14" sqref="C14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2" zoomScaleNormal="100" workbookViewId="0">
      <selection activeCell="P69" sqref="P6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4" zoomScaleNormal="100" workbookViewId="0">
      <selection activeCell="O18" sqref="O18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E1" workbookViewId="0">
      <selection activeCell="G4" sqref="G4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DESK28</cp:lastModifiedBy>
  <cp:lastPrinted>2019-11-05T06:14:02Z</cp:lastPrinted>
  <dcterms:created xsi:type="dcterms:W3CDTF">2018-02-17T10:36:41Z</dcterms:created>
  <dcterms:modified xsi:type="dcterms:W3CDTF">2023-10-12T06:54:35Z</dcterms:modified>
</cp:coreProperties>
</file>