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ECTION 2023-2024\October-2023\UBI\A.B. Road Khajrana Branch\Pravin Jain\"/>
    </mc:Choice>
  </mc:AlternateContent>
  <bookViews>
    <workbookView xWindow="0" yWindow="0" windowWidth="21600" windowHeight="9645"/>
  </bookViews>
  <sheets>
    <sheet name="Calculation" sheetId="26" r:id="rId1"/>
    <sheet name="Sheet1" sheetId="35" r:id="rId2"/>
    <sheet name="Sheet2" sheetId="36" r:id="rId3"/>
    <sheet name="Sheet3" sheetId="37" r:id="rId4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6" i="26" l="1"/>
  <c r="C15" i="26" l="1"/>
  <c r="C8" i="26"/>
  <c r="J24" i="26"/>
  <c r="J25" i="26"/>
  <c r="J26" i="26"/>
  <c r="J27" i="26"/>
  <c r="J28" i="26"/>
  <c r="J29" i="26"/>
  <c r="J23" i="26"/>
  <c r="C22" i="26" l="1"/>
  <c r="C28" i="26" s="1"/>
  <c r="C17" i="26"/>
  <c r="C27" i="26" s="1"/>
  <c r="C12" i="26"/>
  <c r="O11" i="26"/>
  <c r="H11" i="26"/>
  <c r="J11" i="26" s="1"/>
  <c r="K11" i="26" s="1"/>
  <c r="L11" i="26" s="1"/>
  <c r="N11" i="26" s="1"/>
  <c r="O10" i="26"/>
  <c r="H10" i="26"/>
  <c r="J10" i="26" s="1"/>
  <c r="K10" i="26" s="1"/>
  <c r="L10" i="26" s="1"/>
  <c r="N10" i="26" s="1"/>
  <c r="O9" i="26"/>
  <c r="H9" i="26"/>
  <c r="J9" i="26" s="1"/>
  <c r="K9" i="26" s="1"/>
  <c r="L9" i="26" s="1"/>
  <c r="N9" i="26" s="1"/>
  <c r="H8" i="26"/>
  <c r="J8" i="26" s="1"/>
  <c r="N4" i="26"/>
  <c r="K2" i="26" s="1"/>
  <c r="C4" i="26"/>
  <c r="C25" i="26" s="1"/>
  <c r="J2" i="26"/>
  <c r="E2" i="26"/>
  <c r="L2" i="26" l="1"/>
  <c r="M9" i="26"/>
  <c r="M11" i="26"/>
  <c r="M10" i="26"/>
  <c r="I8" i="26"/>
  <c r="I9" i="26"/>
  <c r="I10" i="26"/>
  <c r="I11" i="26"/>
  <c r="K8" i="26"/>
  <c r="L8" i="26" s="1"/>
  <c r="N8" i="26" s="1"/>
  <c r="N12" i="26" s="1"/>
  <c r="O8" i="26"/>
  <c r="C26" i="26" l="1"/>
  <c r="C29" i="26" s="1"/>
  <c r="L3" i="26"/>
  <c r="L4" i="26" s="1"/>
  <c r="M8" i="26"/>
  <c r="M12" i="26" s="1"/>
  <c r="O12" i="26"/>
  <c r="C32" i="26" s="1"/>
  <c r="D32" i="26" s="1"/>
  <c r="C30" i="26" l="1"/>
  <c r="P2" i="26"/>
  <c r="S2" i="26" s="1"/>
  <c r="C31" i="26"/>
</calcChain>
</file>

<file path=xl/sharedStrings.xml><?xml version="1.0" encoding="utf-8"?>
<sst xmlns="http://schemas.openxmlformats.org/spreadsheetml/2006/main" count="65" uniqueCount="54">
  <si>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</si>
  <si>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</si>
  <si>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</si>
  <si>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</si>
  <si>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</si>
  <si>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</si>
  <si>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</si>
  <si>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</si>
  <si>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</si>
  <si>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</si>
  <si>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</si>
  <si>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</si>
  <si>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</si>
  <si>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</si>
  <si>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</si>
  <si>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</si>
  <si>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</si>
  <si>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</si>
  <si>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</si>
  <si>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Interior and other Development</t>
  </si>
  <si>
    <t>Interior and Other Development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</si>
  <si>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</si>
  <si>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</si>
  <si>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</si>
  <si>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</si>
  <si>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</si>
  <si>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</si>
  <si>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</si>
  <si>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</si>
  <si>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</si>
  <si>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</si>
  <si>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</si>
  <si>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</si>
  <si>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</si>
  <si>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</si>
  <si>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Sq. M.</t>
  </si>
  <si>
    <t>Value as on today</t>
  </si>
  <si>
    <t>Govt. rate</t>
  </si>
  <si>
    <t>(Sq. Ft.)</t>
  </si>
  <si>
    <t>Carpet Area (80% of BUP)</t>
  </si>
  <si>
    <t>Sq. Ft.</t>
  </si>
  <si>
    <t>SBUA</t>
  </si>
  <si>
    <t>Floor</t>
  </si>
  <si>
    <t>Total Built-up Area</t>
  </si>
  <si>
    <t>Built up Area in Sq. Ft.</t>
  </si>
  <si>
    <t>As per Approved Building Plan, the area is as below, which is considered for valuation.</t>
  </si>
  <si>
    <t>Built-up Area in Sq. M.</t>
  </si>
  <si>
    <t xml:space="preserve">Total </t>
  </si>
  <si>
    <t>Total Plot Area</t>
  </si>
  <si>
    <t>Proposed Ground Floor</t>
  </si>
  <si>
    <t>Permissible Balcony Coverage</t>
  </si>
  <si>
    <t>Proposed B.U.A. First Floor</t>
  </si>
  <si>
    <t>Net Proposed B.U.A. First Floor</t>
  </si>
  <si>
    <t>Proposed B.U.A. Second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</si>
</sst>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0.000"/>
    <numFmt numFmtId="165" formatCode="_ * #,##0_ ;_ * \-#,##0_ ;_ * &quot;-&quot;??_ ;_ @_ "/>
  </numFmts>
  <fonts count="22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b/>
      <sz val="11"/>
      <name val="Arial Narrow"/>
      <family val="2"/>
    </font>
    <font>
      <sz val="10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Arial Narrow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21" fillId="0" borderId="0" applyFont="0" applyFill="0" applyBorder="0" applyAlignment="0" applyProtection="0"/>
  </cellStyleXfs>
  <cellXfs count="125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/>
    <xf numFmtId="4" fontId="10" fillId="0" borderId="0" xfId="0" applyNumberFormat="1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9" fillId="0" borderId="1" xfId="0" applyFont="1" applyBorder="1"/>
    <xf numFmtId="0" fontId="1" fillId="0" borderId="0" xfId="0" applyFont="1" applyAlignment="1">
      <alignment vertical="top"/>
    </xf>
    <xf numFmtId="0" fontId="1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3" fillId="0" borderId="1" xfId="0" applyNumberFormat="1" applyFont="1" applyBorder="1"/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 applyAlignment="1">
      <alignment vertical="top"/>
    </xf>
    <xf numFmtId="3" fontId="1" fillId="0" borderId="0" xfId="0" applyNumberFormat="1" applyFont="1"/>
    <xf numFmtId="4" fontId="1" fillId="0" borderId="0" xfId="0" applyNumberFormat="1" applyFont="1" applyAlignment="1">
      <alignment vertical="top"/>
    </xf>
    <xf numFmtId="4" fontId="9" fillId="0" borderId="0" xfId="0" applyNumberFormat="1" applyFont="1" applyAlignment="1">
      <alignment vertical="top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9" fillId="0" borderId="0" xfId="0" applyNumberFormat="1" applyFont="1"/>
    <xf numFmtId="0" fontId="9" fillId="0" borderId="0" xfId="0" applyFont="1" applyAlignment="1">
      <alignment horizontal="left" vertical="top"/>
    </xf>
    <xf numFmtId="4" fontId="1" fillId="0" borderId="1" xfId="0" applyNumberFormat="1" applyFont="1" applyBorder="1" applyAlignment="1">
      <alignment horizontal="right" vertical="top" wrapText="1"/>
    </xf>
    <xf numFmtId="0" fontId="15" fillId="0" borderId="1" xfId="0" applyFont="1" applyBorder="1" applyAlignment="1">
      <alignment horizontal="center" vertical="top"/>
    </xf>
    <xf numFmtId="4" fontId="1" fillId="0" borderId="1" xfId="0" applyNumberFormat="1" applyFont="1" applyBorder="1" applyAlignment="1">
      <alignment vertical="top"/>
    </xf>
    <xf numFmtId="0" fontId="1" fillId="0" borderId="1" xfId="0" applyFont="1" applyBorder="1" applyAlignment="1">
      <alignment vertical="top"/>
    </xf>
    <xf numFmtId="0" fontId="3" fillId="0" borderId="1" xfId="0" applyFont="1" applyBorder="1" applyAlignment="1">
      <alignment vertical="top"/>
    </xf>
    <xf numFmtId="3" fontId="1" fillId="0" borderId="1" xfId="0" applyNumberFormat="1" applyFont="1" applyBorder="1" applyAlignment="1">
      <alignment vertical="top"/>
    </xf>
    <xf numFmtId="0" fontId="1" fillId="0" borderId="0" xfId="0" applyFont="1" applyAlignment="1">
      <alignment vertical="top" wrapText="1"/>
    </xf>
    <xf numFmtId="2" fontId="1" fillId="0" borderId="0" xfId="0" applyNumberFormat="1" applyFont="1"/>
    <xf numFmtId="0" fontId="3" fillId="0" borderId="0" xfId="0" applyFont="1" applyAlignment="1">
      <alignment horizontal="center"/>
    </xf>
    <xf numFmtId="0" fontId="1" fillId="0" borderId="1" xfId="0" applyFont="1" applyBorder="1"/>
    <xf numFmtId="0" fontId="3" fillId="0" borderId="1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9" fillId="0" borderId="0" xfId="0" applyFont="1" applyAlignment="1">
      <alignment vertical="top"/>
    </xf>
    <xf numFmtId="0" fontId="17" fillId="0" borderId="0" xfId="0" applyFont="1"/>
    <xf numFmtId="4" fontId="14" fillId="0" borderId="0" xfId="0" applyNumberFormat="1" applyFont="1"/>
    <xf numFmtId="2" fontId="14" fillId="0" borderId="0" xfId="0" applyNumberFormat="1" applyFont="1"/>
    <xf numFmtId="0" fontId="9" fillId="0" borderId="0" xfId="0" applyFont="1" applyAlignment="1">
      <alignment horizontal="right" vertical="center" wrapText="1"/>
    </xf>
    <xf numFmtId="4" fontId="9" fillId="0" borderId="0" xfId="0" applyNumberFormat="1" applyFont="1" applyAlignment="1">
      <alignment horizontal="right"/>
    </xf>
    <xf numFmtId="0" fontId="18" fillId="0" borderId="0" xfId="0" applyFont="1"/>
    <xf numFmtId="4" fontId="3" fillId="0" borderId="0" xfId="0" applyNumberFormat="1" applyFont="1" applyAlignment="1">
      <alignment horizontal="left" vertical="center" wrapText="1"/>
    </xf>
    <xf numFmtId="2" fontId="3" fillId="0" borderId="0" xfId="0" applyNumberFormat="1" applyFont="1" applyAlignment="1">
      <alignment horizontal="right" vertical="top"/>
    </xf>
    <xf numFmtId="2" fontId="3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right" vertical="center" wrapText="1"/>
    </xf>
    <xf numFmtId="4" fontId="14" fillId="0" borderId="0" xfId="0" applyNumberFormat="1" applyFont="1" applyAlignment="1">
      <alignment vertical="top"/>
    </xf>
    <xf numFmtId="0" fontId="3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left"/>
    </xf>
    <xf numFmtId="0" fontId="9" fillId="0" borderId="1" xfId="0" applyFont="1" applyBorder="1" applyAlignment="1">
      <alignment horizontal="left" vertical="top"/>
    </xf>
    <xf numFmtId="3" fontId="3" fillId="0" borderId="0" xfId="0" applyNumberFormat="1" applyFont="1" applyAlignment="1">
      <alignment horizontal="right"/>
    </xf>
    <xf numFmtId="3" fontId="8" fillId="0" borderId="1" xfId="0" applyNumberFormat="1" applyFont="1" applyBorder="1"/>
    <xf numFmtId="4" fontId="3" fillId="0" borderId="0" xfId="0" applyNumberFormat="1" applyFont="1" applyAlignment="1">
      <alignment horizontal="right" vertical="top"/>
    </xf>
    <xf numFmtId="0" fontId="14" fillId="0" borderId="0" xfId="0" applyFont="1"/>
    <xf numFmtId="0" fontId="8" fillId="0" borderId="0" xfId="0" applyFont="1" applyAlignment="1">
      <alignment vertical="top"/>
    </xf>
    <xf numFmtId="3" fontId="9" fillId="0" borderId="0" xfId="0" applyNumberFormat="1" applyFont="1"/>
    <xf numFmtId="2" fontId="19" fillId="0" borderId="0" xfId="0" applyNumberFormat="1" applyFont="1"/>
    <xf numFmtId="0" fontId="1" fillId="0" borderId="0" xfId="0" applyFont="1" applyAlignment="1">
      <alignment horizontal="right"/>
    </xf>
    <xf numFmtId="2" fontId="10" fillId="0" borderId="0" xfId="0" applyNumberFormat="1" applyFont="1" applyAlignment="1">
      <alignment horizontal="right" vertical="center" wrapText="1"/>
    </xf>
    <xf numFmtId="2" fontId="10" fillId="0" borderId="0" xfId="0" applyNumberFormat="1" applyFont="1" applyAlignment="1">
      <alignment horizontal="right" vertical="center"/>
    </xf>
    <xf numFmtId="4" fontId="9" fillId="0" borderId="0" xfId="0" applyNumberFormat="1" applyFont="1" applyAlignment="1">
      <alignment horizontal="right" vertical="top" wrapText="1"/>
    </xf>
    <xf numFmtId="4" fontId="9" fillId="0" borderId="0" xfId="0" applyNumberFormat="1" applyFont="1"/>
    <xf numFmtId="2" fontId="9" fillId="0" borderId="0" xfId="0" applyNumberFormat="1" applyFont="1" applyAlignment="1">
      <alignment horizontal="right"/>
    </xf>
    <xf numFmtId="2" fontId="9" fillId="0" borderId="0" xfId="0" applyNumberFormat="1" applyFont="1" applyAlignment="1">
      <alignment horizontal="right" vertical="center" wrapText="1"/>
    </xf>
    <xf numFmtId="2" fontId="3" fillId="0" borderId="0" xfId="0" applyNumberFormat="1" applyFont="1"/>
    <xf numFmtId="2" fontId="10" fillId="0" borderId="0" xfId="0" applyNumberFormat="1" applyFont="1"/>
    <xf numFmtId="4" fontId="9" fillId="0" borderId="0" xfId="0" applyNumberFormat="1" applyFont="1" applyAlignment="1">
      <alignment horizontal="right" vertical="center" wrapText="1"/>
    </xf>
    <xf numFmtId="0" fontId="14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2" fontId="9" fillId="0" borderId="0" xfId="0" applyNumberFormat="1" applyFont="1" applyAlignment="1">
      <alignment vertical="center" wrapText="1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center" vertical="center" wrapText="1"/>
    </xf>
    <xf numFmtId="2" fontId="20" fillId="0" borderId="0" xfId="0" applyNumberFormat="1" applyFont="1"/>
    <xf numFmtId="4" fontId="14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center" vertical="top" wrapText="1"/>
    </xf>
    <xf numFmtId="164" fontId="9" fillId="0" borderId="0" xfId="0" applyNumberFormat="1" applyFont="1"/>
    <xf numFmtId="0" fontId="16" fillId="0" borderId="0" xfId="0" applyFont="1"/>
    <xf numFmtId="4" fontId="8" fillId="0" borderId="0" xfId="0" applyNumberFormat="1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horizontal="right" vertical="center" wrapText="1"/>
    </xf>
    <xf numFmtId="0" fontId="7" fillId="0" borderId="0" xfId="0" applyFont="1" applyAlignment="1">
      <alignment horizontal="center" vertical="top" wrapText="1" shrinkToFit="1"/>
    </xf>
    <xf numFmtId="0" fontId="1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right" vertical="top" wrapText="1"/>
    </xf>
    <xf numFmtId="165" fontId="3" fillId="0" borderId="8" xfId="1" applyNumberFormat="1" applyFont="1" applyBorder="1" applyAlignment="1">
      <alignment horizontal="center" vertical="center" wrapText="1"/>
    </xf>
    <xf numFmtId="165" fontId="10" fillId="0" borderId="8" xfId="1" applyNumberFormat="1" applyFont="1" applyBorder="1" applyAlignment="1">
      <alignment horizontal="center" vertical="center" wrapText="1"/>
    </xf>
    <xf numFmtId="0" fontId="8" fillId="0" borderId="5" xfId="0" applyFont="1" applyBorder="1" applyAlignment="1">
      <alignment vertical="top" wrapText="1"/>
    </xf>
    <xf numFmtId="0" fontId="8" fillId="0" borderId="6" xfId="0" applyFont="1" applyBorder="1" applyAlignment="1">
      <alignment vertical="top" wrapText="1"/>
    </xf>
    <xf numFmtId="0" fontId="1" fillId="0" borderId="7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center" wrapText="1"/>
    </xf>
    <xf numFmtId="165" fontId="3" fillId="0" borderId="0" xfId="1" applyNumberFormat="1" applyFont="1" applyAlignment="1">
      <alignment horizontal="right" vertical="center"/>
    </xf>
    <xf numFmtId="43" fontId="17" fillId="0" borderId="0" xfId="1" applyFont="1"/>
    <xf numFmtId="2" fontId="9" fillId="0" borderId="0" xfId="0" applyNumberFormat="1" applyFont="1" applyAlignment="1">
      <alignment horizontal="right" vertical="top"/>
    </xf>
    <xf numFmtId="0" fontId="8" fillId="0" borderId="4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8"/>
  <sheetViews>
    <sheetView tabSelected="1" topLeftCell="A16" zoomScaleNormal="100" workbookViewId="0">
      <selection activeCell="G9" sqref="G9"/>
    </sheetView>
  </sheetViews>
  <sheetFormatPr defaultRowHeight="15"/>
  <cols>
    <col min="1" max="1" width="9.140625" customWidth="1"/>
    <col min="2" max="2" width="27.5703125" customWidth="1"/>
    <col min="3" max="3" width="20.5703125" customWidth="1"/>
    <col min="4" max="4" width="15" customWidth="1"/>
    <col min="5" max="5" width="17.5703125" customWidth="1"/>
    <col min="6" max="6" width="17.7109375" customWidth="1"/>
    <col min="7" max="7" width="13.85546875" customWidth="1"/>
    <col min="8" max="8" width="15.28515625" customWidth="1"/>
    <col min="9" max="9" width="13.85546875" customWidth="1"/>
    <col min="10" max="10" width="10.140625" customWidth="1"/>
    <col min="11" max="11" width="12.42578125" customWidth="1"/>
    <col min="12" max="12" width="16" customWidth="1"/>
    <col min="13" max="13" width="13.28515625" customWidth="1"/>
    <col min="14" max="15" width="14.85546875" customWidth="1"/>
    <col min="16" max="16" width="18.28515625" customWidth="1"/>
    <col min="17" max="17" width="13.42578125" customWidth="1"/>
    <col min="18" max="18" width="16.140625" customWidth="1"/>
    <col min="19" max="19" width="15.7109375" customWidth="1"/>
    <col min="20" max="20" width="9.140625" customWidth="1"/>
  </cols>
  <sheetData>
    <row r="1" spans="1:20" ht="20.100000000000001" customHeight="1">
      <c r="A1" s="21"/>
      <c r="B1" s="10" t="s">
        <v>13</v>
      </c>
      <c r="C1" s="85" t="s">
        <v>40</v>
      </c>
      <c r="D1" s="1"/>
      <c r="E1" s="1"/>
      <c r="K1" s="6" t="s">
        <v>24</v>
      </c>
      <c r="L1" s="1"/>
      <c r="M1" s="6"/>
      <c r="N1" s="6"/>
      <c r="O1" s="6" t="s">
        <v>32</v>
      </c>
      <c r="P1" s="1"/>
      <c r="Q1" s="1"/>
      <c r="R1" s="1"/>
      <c r="S1" s="1"/>
      <c r="T1" s="1"/>
    </row>
    <row r="2" spans="1:20" ht="20.100000000000001" customHeight="1">
      <c r="A2" s="21"/>
      <c r="B2" s="16" t="s">
        <v>11</v>
      </c>
      <c r="C2" s="79">
        <v>3432</v>
      </c>
      <c r="D2" s="58">
        <v>10.763999999999999</v>
      </c>
      <c r="E2" s="4">
        <f>C2/D2</f>
        <v>318.84057971014494</v>
      </c>
      <c r="F2" s="4" t="s">
        <v>35</v>
      </c>
      <c r="G2" s="57"/>
      <c r="H2" s="1"/>
      <c r="I2" s="1"/>
      <c r="J2" s="42">
        <f>C2</f>
        <v>3432</v>
      </c>
      <c r="K2" s="42">
        <f>N4</f>
        <v>818</v>
      </c>
      <c r="L2" s="29">
        <f>J2*K2</f>
        <v>2807376</v>
      </c>
      <c r="M2" s="6"/>
      <c r="N2" s="6"/>
      <c r="O2" s="37" t="s">
        <v>34</v>
      </c>
      <c r="P2" s="38">
        <f>C29</f>
        <v>43155585</v>
      </c>
      <c r="Q2" s="39"/>
      <c r="R2" s="6" t="s">
        <v>32</v>
      </c>
      <c r="S2" s="14">
        <f>P2*0.025/12</f>
        <v>89907.46875</v>
      </c>
      <c r="T2" s="13" t="s">
        <v>33</v>
      </c>
    </row>
    <row r="3" spans="1:20" ht="20.100000000000001" customHeight="1">
      <c r="A3" s="21"/>
      <c r="B3" s="17" t="s">
        <v>6</v>
      </c>
      <c r="C3" s="28">
        <v>7500</v>
      </c>
      <c r="D3" s="11"/>
      <c r="E3" s="18"/>
      <c r="F3" s="18"/>
      <c r="G3" s="12"/>
      <c r="H3" s="1"/>
      <c r="I3" s="1"/>
      <c r="J3" s="30"/>
      <c r="K3" s="31"/>
      <c r="L3" s="29">
        <f>N12</f>
        <v>10155310</v>
      </c>
      <c r="M3" s="60" t="s">
        <v>37</v>
      </c>
      <c r="N3" s="6"/>
      <c r="O3" s="37"/>
      <c r="P3" s="38"/>
      <c r="Q3" s="39"/>
      <c r="R3" s="6"/>
      <c r="S3" s="14"/>
      <c r="T3" s="40"/>
    </row>
    <row r="4" spans="1:20" ht="20.100000000000001" customHeight="1">
      <c r="A4" s="21"/>
      <c r="B4" s="59" t="s">
        <v>18</v>
      </c>
      <c r="C4" s="34">
        <f>ROUND((C2*C3),0)</f>
        <v>25740000</v>
      </c>
      <c r="D4" s="58"/>
      <c r="E4" s="58"/>
      <c r="F4" s="18"/>
      <c r="G4" s="15"/>
      <c r="H4" s="6"/>
      <c r="I4" s="6"/>
      <c r="J4" s="30"/>
      <c r="K4" s="31"/>
      <c r="L4" s="29">
        <f>SUM(L2:L3)</f>
        <v>12962686</v>
      </c>
      <c r="M4" s="6">
        <v>8800</v>
      </c>
      <c r="N4" s="6">
        <f>MROUND(M4/10.764,1)</f>
        <v>818</v>
      </c>
      <c r="O4" s="37"/>
      <c r="P4" s="38"/>
      <c r="Q4" s="39"/>
      <c r="R4" s="6"/>
      <c r="S4" s="14"/>
      <c r="T4" s="13"/>
    </row>
    <row r="5" spans="1:20" ht="20.100000000000001" customHeight="1">
      <c r="A5" s="21"/>
      <c r="B5" s="10" t="s">
        <v>14</v>
      </c>
      <c r="C5" s="1"/>
      <c r="D5" s="1"/>
      <c r="E5" s="1"/>
      <c r="F5" s="6"/>
      <c r="G5" s="6"/>
      <c r="H5" s="6"/>
      <c r="I5" s="6"/>
      <c r="J5" s="1"/>
      <c r="K5" s="6"/>
      <c r="L5" s="1"/>
      <c r="M5" s="6"/>
      <c r="N5" s="6"/>
      <c r="O5" s="6"/>
      <c r="P5" s="1"/>
      <c r="Q5" s="1"/>
      <c r="R5" s="1"/>
      <c r="S5" s="1"/>
      <c r="T5" s="1"/>
    </row>
    <row r="6" spans="1:20" ht="75">
      <c r="A6" s="22" t="s">
        <v>22</v>
      </c>
      <c r="B6" s="4" t="s">
        <v>26</v>
      </c>
      <c r="C6" s="4" t="s">
        <v>29</v>
      </c>
      <c r="D6" s="4" t="s">
        <v>0</v>
      </c>
      <c r="E6" s="4" t="s">
        <v>1</v>
      </c>
      <c r="F6" s="4" t="s">
        <v>2</v>
      </c>
      <c r="G6" s="23" t="s">
        <v>5</v>
      </c>
      <c r="H6" s="5" t="s">
        <v>28</v>
      </c>
      <c r="I6" s="5" t="s">
        <v>27</v>
      </c>
      <c r="J6" s="7" t="s">
        <v>3</v>
      </c>
      <c r="K6" s="7" t="s">
        <v>4</v>
      </c>
      <c r="L6" s="5" t="s">
        <v>16</v>
      </c>
      <c r="M6" s="24" t="s">
        <v>25</v>
      </c>
      <c r="N6" s="5" t="s">
        <v>17</v>
      </c>
      <c r="O6" s="5" t="s">
        <v>21</v>
      </c>
      <c r="P6" s="3"/>
      <c r="Q6" s="3"/>
      <c r="R6" s="3"/>
      <c r="S6" s="3"/>
      <c r="T6" s="3"/>
    </row>
    <row r="7" spans="1:20" ht="20.100000000000001" customHeight="1">
      <c r="A7" s="22"/>
      <c r="B7" s="4" t="s">
        <v>41</v>
      </c>
      <c r="C7" s="4" t="s">
        <v>38</v>
      </c>
      <c r="D7" s="4"/>
      <c r="E7" s="4"/>
      <c r="F7" s="4"/>
      <c r="G7" s="23" t="s">
        <v>30</v>
      </c>
      <c r="H7" s="5"/>
      <c r="I7" s="5"/>
      <c r="J7" s="7"/>
      <c r="K7" s="7"/>
      <c r="L7" s="7" t="s">
        <v>31</v>
      </c>
      <c r="M7" s="7" t="s">
        <v>31</v>
      </c>
      <c r="N7" s="7" t="s">
        <v>31</v>
      </c>
      <c r="O7" s="7" t="s">
        <v>31</v>
      </c>
      <c r="P7" s="3"/>
      <c r="Q7" s="108"/>
      <c r="R7" s="108"/>
      <c r="S7" s="3"/>
      <c r="T7" s="3"/>
    </row>
    <row r="8" spans="1:20" ht="20.100000000000001" customHeight="1">
      <c r="A8" s="26">
        <v>1</v>
      </c>
      <c r="B8" s="77" t="s">
        <v>43</v>
      </c>
      <c r="C8" s="111">
        <f>J29</f>
        <v>4537.67184</v>
      </c>
      <c r="D8" s="27">
        <v>2016</v>
      </c>
      <c r="E8" s="27">
        <v>2023</v>
      </c>
      <c r="F8" s="27">
        <v>60</v>
      </c>
      <c r="G8" s="32">
        <v>2500</v>
      </c>
      <c r="H8" s="33">
        <f t="shared" ref="H8:H11" si="0">E8-D8</f>
        <v>7</v>
      </c>
      <c r="I8" s="33">
        <f t="shared" ref="I8:I11" si="1">F8-H8</f>
        <v>53</v>
      </c>
      <c r="J8" s="33">
        <f t="shared" ref="J8:J11" si="2">IF(H8&gt;=5,90*H8/F8,0)</f>
        <v>10.5</v>
      </c>
      <c r="K8" s="33">
        <f t="shared" ref="K8:K11" si="3">G8/100*J8</f>
        <v>262.5</v>
      </c>
      <c r="L8" s="33">
        <f t="shared" ref="L8:L11" si="4">ROUND((G8-K8),0)</f>
        <v>2238</v>
      </c>
      <c r="M8" s="33">
        <f t="shared" ref="M8:M11" si="5">O8-N8</f>
        <v>1188870</v>
      </c>
      <c r="N8" s="33">
        <f t="shared" ref="N8:N11" si="6">ROUND((L8*C8),0)</f>
        <v>10155310</v>
      </c>
      <c r="O8" s="33">
        <f t="shared" ref="O8:O11" si="7">ROUND((C8*G8),0)</f>
        <v>11344180</v>
      </c>
      <c r="P8" s="19"/>
      <c r="Q8" s="19"/>
      <c r="R8" s="41"/>
      <c r="S8" s="19"/>
      <c r="T8" s="19"/>
    </row>
    <row r="9" spans="1:20" ht="20.100000000000001" customHeight="1">
      <c r="A9" s="50">
        <v>2</v>
      </c>
      <c r="B9" s="77"/>
      <c r="C9" s="49"/>
      <c r="D9" s="27">
        <v>0</v>
      </c>
      <c r="E9" s="27">
        <v>0</v>
      </c>
      <c r="F9" s="27">
        <v>0</v>
      </c>
      <c r="G9" s="32">
        <v>0</v>
      </c>
      <c r="H9" s="33">
        <f t="shared" si="0"/>
        <v>0</v>
      </c>
      <c r="I9" s="33">
        <f t="shared" si="1"/>
        <v>0</v>
      </c>
      <c r="J9" s="33">
        <f t="shared" si="2"/>
        <v>0</v>
      </c>
      <c r="K9" s="33">
        <f t="shared" si="3"/>
        <v>0</v>
      </c>
      <c r="L9" s="33">
        <f t="shared" si="4"/>
        <v>0</v>
      </c>
      <c r="M9" s="33">
        <f t="shared" si="5"/>
        <v>0</v>
      </c>
      <c r="N9" s="33">
        <f t="shared" si="6"/>
        <v>0</v>
      </c>
      <c r="O9" s="33">
        <f t="shared" si="7"/>
        <v>0</v>
      </c>
      <c r="P9" s="19"/>
      <c r="Q9" s="19"/>
      <c r="R9" s="41"/>
      <c r="S9" s="19"/>
      <c r="T9" s="19"/>
    </row>
    <row r="10" spans="1:20" ht="20.100000000000001" customHeight="1">
      <c r="A10" s="26"/>
      <c r="B10" s="77"/>
      <c r="C10" s="49"/>
      <c r="D10" s="27">
        <v>0</v>
      </c>
      <c r="E10" s="27">
        <v>0</v>
      </c>
      <c r="F10" s="27">
        <v>0</v>
      </c>
      <c r="G10" s="32">
        <v>0</v>
      </c>
      <c r="H10" s="33">
        <f t="shared" si="0"/>
        <v>0</v>
      </c>
      <c r="I10" s="33">
        <f t="shared" si="1"/>
        <v>0</v>
      </c>
      <c r="J10" s="33">
        <f t="shared" si="2"/>
        <v>0</v>
      </c>
      <c r="K10" s="33">
        <f t="shared" si="3"/>
        <v>0</v>
      </c>
      <c r="L10" s="33">
        <f t="shared" si="4"/>
        <v>0</v>
      </c>
      <c r="M10" s="33">
        <f t="shared" si="5"/>
        <v>0</v>
      </c>
      <c r="N10" s="33">
        <f t="shared" si="6"/>
        <v>0</v>
      </c>
      <c r="O10" s="33">
        <f t="shared" si="7"/>
        <v>0</v>
      </c>
      <c r="P10" s="19"/>
      <c r="Q10" s="19"/>
      <c r="R10" s="41"/>
      <c r="S10" s="19"/>
      <c r="T10" s="19"/>
    </row>
    <row r="11" spans="1:20" ht="20.100000000000001" customHeight="1">
      <c r="A11" s="26"/>
      <c r="B11" s="77"/>
      <c r="C11" s="49"/>
      <c r="D11" s="27">
        <v>0</v>
      </c>
      <c r="E11" s="27">
        <v>0</v>
      </c>
      <c r="F11" s="27">
        <v>0</v>
      </c>
      <c r="G11" s="32">
        <v>0</v>
      </c>
      <c r="H11" s="33">
        <f t="shared" si="0"/>
        <v>0</v>
      </c>
      <c r="I11" s="33">
        <f t="shared" si="1"/>
        <v>0</v>
      </c>
      <c r="J11" s="33">
        <f t="shared" si="2"/>
        <v>0</v>
      </c>
      <c r="K11" s="33">
        <f t="shared" si="3"/>
        <v>0</v>
      </c>
      <c r="L11" s="33">
        <f t="shared" si="4"/>
        <v>0</v>
      </c>
      <c r="M11" s="33">
        <f t="shared" si="5"/>
        <v>0</v>
      </c>
      <c r="N11" s="33">
        <f t="shared" si="6"/>
        <v>0</v>
      </c>
      <c r="O11" s="33">
        <f t="shared" si="7"/>
        <v>0</v>
      </c>
      <c r="P11" s="19"/>
      <c r="Q11" s="19"/>
      <c r="R11" s="41"/>
      <c r="S11" s="19"/>
      <c r="T11" s="19"/>
    </row>
    <row r="12" spans="1:20" ht="20.100000000000001" customHeight="1">
      <c r="A12" s="17"/>
      <c r="B12" s="25"/>
      <c r="C12" s="51">
        <f>SUM(C8:C11)</f>
        <v>4537.67184</v>
      </c>
      <c r="D12" s="52"/>
      <c r="E12" s="52"/>
      <c r="F12" s="53"/>
      <c r="G12" s="33"/>
      <c r="H12" s="33"/>
      <c r="I12" s="33"/>
      <c r="J12" s="54"/>
      <c r="K12" s="33"/>
      <c r="L12" s="54"/>
      <c r="M12" s="33">
        <f>SUM(M8:M11)</f>
        <v>1188870</v>
      </c>
      <c r="N12" s="33">
        <f>SUM(N8:N11)</f>
        <v>10155310</v>
      </c>
      <c r="O12" s="33">
        <f>SUM(O8:O11)</f>
        <v>11344180</v>
      </c>
      <c r="P12" s="1"/>
      <c r="Q12" s="1"/>
      <c r="R12" s="42"/>
      <c r="S12" s="1"/>
      <c r="T12" s="1"/>
    </row>
    <row r="13" spans="1:20" ht="20.100000000000001" customHeight="1">
      <c r="A13" s="21"/>
      <c r="B13" s="55"/>
      <c r="C13" s="19"/>
      <c r="D13" s="19"/>
      <c r="E13" s="19"/>
      <c r="F13" s="9"/>
      <c r="G13" s="9"/>
      <c r="H13" s="9"/>
      <c r="I13" s="9"/>
      <c r="J13" s="19"/>
      <c r="K13" s="12"/>
      <c r="L13" s="43"/>
      <c r="M13" s="9"/>
      <c r="N13" s="44"/>
      <c r="O13" s="44"/>
      <c r="P13" s="1"/>
      <c r="Q13" s="1"/>
      <c r="R13" s="1"/>
      <c r="S13" s="1"/>
      <c r="T13" s="1"/>
    </row>
    <row r="14" spans="1:20" ht="20.100000000000001" customHeight="1">
      <c r="A14" s="21"/>
      <c r="B14" s="121" t="s">
        <v>19</v>
      </c>
      <c r="C14" s="121"/>
      <c r="D14" s="19"/>
      <c r="E14" s="19"/>
      <c r="F14" s="9"/>
      <c r="G14" s="70"/>
      <c r="H14" s="64"/>
      <c r="I14" s="64"/>
      <c r="J14" s="9"/>
      <c r="K14" s="12"/>
      <c r="L14" s="12"/>
      <c r="M14" s="64"/>
      <c r="N14" s="64"/>
      <c r="O14" s="9"/>
      <c r="P14" s="12"/>
      <c r="Q14" s="1"/>
      <c r="R14" s="1"/>
      <c r="S14" s="1"/>
      <c r="T14" s="1"/>
    </row>
    <row r="15" spans="1:20" ht="20.100000000000001" customHeight="1">
      <c r="A15" s="21"/>
      <c r="B15" s="16" t="s">
        <v>39</v>
      </c>
      <c r="C15" s="54">
        <f>C8*80%</f>
        <v>3630.1374720000003</v>
      </c>
      <c r="D15" s="19"/>
      <c r="E15" s="62"/>
      <c r="F15" s="48"/>
      <c r="G15" s="120"/>
      <c r="H15" s="63"/>
      <c r="I15" s="70"/>
      <c r="J15" s="70"/>
      <c r="K15" s="44"/>
      <c r="L15" s="12"/>
      <c r="M15" s="69"/>
      <c r="N15" s="80"/>
      <c r="O15" s="80"/>
      <c r="P15" s="56"/>
      <c r="Q15" s="1"/>
      <c r="R15" s="1"/>
      <c r="S15" s="1"/>
      <c r="T15" s="1"/>
    </row>
    <row r="16" spans="1:20" ht="20.100000000000001" customHeight="1">
      <c r="A16" s="21"/>
      <c r="B16" s="17" t="s">
        <v>6</v>
      </c>
      <c r="C16" s="34">
        <v>2000</v>
      </c>
      <c r="D16" s="19"/>
      <c r="E16" s="82"/>
      <c r="F16" s="80"/>
      <c r="G16" s="70"/>
      <c r="H16" s="56"/>
      <c r="I16" s="1"/>
      <c r="J16" s="1"/>
      <c r="K16" s="1"/>
      <c r="L16" s="1"/>
    </row>
    <row r="17" spans="1:12" ht="20.100000000000001" customHeight="1">
      <c r="A17" s="21"/>
      <c r="B17" s="17" t="s">
        <v>7</v>
      </c>
      <c r="C17" s="34">
        <f>ROUND((C15*C16),0)</f>
        <v>7260275</v>
      </c>
      <c r="D17" s="19"/>
      <c r="E17" s="82"/>
      <c r="F17" s="80"/>
      <c r="G17" s="80"/>
      <c r="H17" s="56"/>
      <c r="I17" s="1"/>
      <c r="J17" s="1"/>
      <c r="K17" s="1"/>
      <c r="L17" s="1"/>
    </row>
    <row r="18" spans="1:12" ht="20.100000000000001" customHeight="1">
      <c r="A18" s="21"/>
      <c r="B18" s="55"/>
      <c r="C18" s="19"/>
      <c r="D18" s="19"/>
      <c r="E18" s="19"/>
      <c r="F18" s="80"/>
      <c r="G18" s="80"/>
      <c r="H18" s="56"/>
      <c r="I18" s="1"/>
      <c r="J18" s="1"/>
      <c r="K18" s="1"/>
      <c r="L18" s="1"/>
    </row>
    <row r="19" spans="1:12" ht="20.100000000000001" customHeight="1">
      <c r="A19" s="21"/>
      <c r="B19" s="122" t="s">
        <v>15</v>
      </c>
      <c r="C19" s="123"/>
      <c r="D19" s="19"/>
      <c r="F19" s="80"/>
      <c r="G19" s="80"/>
      <c r="H19" s="56"/>
      <c r="I19" s="1"/>
      <c r="J19" s="1"/>
      <c r="K19" s="1"/>
      <c r="L19" s="1"/>
    </row>
    <row r="20" spans="1:12" ht="20.100000000000001" customHeight="1">
      <c r="A20" s="21"/>
      <c r="B20" s="16" t="s">
        <v>11</v>
      </c>
      <c r="C20" s="35"/>
      <c r="D20" s="1"/>
      <c r="E20" s="20"/>
      <c r="F20" s="80"/>
      <c r="G20" s="80"/>
      <c r="H20" s="56"/>
      <c r="I20" s="1"/>
      <c r="J20" s="1"/>
      <c r="K20" s="1"/>
      <c r="L20" s="1"/>
    </row>
    <row r="21" spans="1:12" ht="20.100000000000001" customHeight="1" thickBot="1">
      <c r="A21" s="21"/>
      <c r="B21" s="17" t="s">
        <v>6</v>
      </c>
      <c r="C21" s="28"/>
      <c r="D21" s="74"/>
      <c r="E21" s="81"/>
      <c r="F21" s="73"/>
      <c r="G21" s="124" t="s">
        <v>45</v>
      </c>
      <c r="H21" s="124"/>
      <c r="I21" s="124"/>
      <c r="J21" s="124"/>
      <c r="K21" s="124"/>
      <c r="L21" s="1"/>
    </row>
    <row r="22" spans="1:12" ht="20.100000000000001" customHeight="1" thickBot="1">
      <c r="A22" s="21"/>
      <c r="B22" s="17" t="s">
        <v>7</v>
      </c>
      <c r="C22" s="34">
        <f>ROUND((C20*C21),0)</f>
        <v>0</v>
      </c>
      <c r="D22" s="8"/>
      <c r="F22" s="71"/>
      <c r="G22" s="80"/>
      <c r="H22" s="114" t="s">
        <v>42</v>
      </c>
      <c r="I22" s="115" t="s">
        <v>46</v>
      </c>
      <c r="J22" s="115" t="s">
        <v>44</v>
      </c>
      <c r="K22" s="1"/>
      <c r="L22" s="1"/>
    </row>
    <row r="23" spans="1:12" ht="20.100000000000001" customHeight="1" thickBot="1">
      <c r="A23" s="21"/>
      <c r="B23" s="21"/>
      <c r="C23" s="1"/>
      <c r="D23" s="8"/>
      <c r="E23" s="76"/>
      <c r="F23" s="71"/>
      <c r="G23" s="80"/>
      <c r="H23" s="116" t="s">
        <v>48</v>
      </c>
      <c r="I23" s="109">
        <v>319</v>
      </c>
      <c r="J23" s="112">
        <f>I23*10.764</f>
        <v>3433.7159999999999</v>
      </c>
      <c r="K23" s="1"/>
      <c r="L23" s="1"/>
    </row>
    <row r="24" spans="1:12" ht="20.100000000000001" customHeight="1" thickBot="1">
      <c r="A24" s="21"/>
      <c r="B24" s="2" t="s">
        <v>26</v>
      </c>
      <c r="C24" s="8" t="s">
        <v>36</v>
      </c>
      <c r="D24" s="29"/>
      <c r="E24" s="83"/>
      <c r="F24" s="71"/>
      <c r="G24" s="80"/>
      <c r="H24" s="116" t="s">
        <v>49</v>
      </c>
      <c r="I24" s="109">
        <v>121.5</v>
      </c>
      <c r="J24" s="112">
        <f t="shared" ref="J24:J29" si="8">I24*10.764</f>
        <v>1307.826</v>
      </c>
      <c r="K24" s="1"/>
      <c r="L24" s="1"/>
    </row>
    <row r="25" spans="1:12" ht="16.5" customHeight="1" thickBot="1">
      <c r="A25" s="21"/>
      <c r="B25" s="2" t="s">
        <v>13</v>
      </c>
      <c r="C25" s="29">
        <f>C4</f>
        <v>25740000</v>
      </c>
      <c r="D25" s="29"/>
      <c r="E25" s="83"/>
      <c r="F25" s="71"/>
      <c r="G25" s="80"/>
      <c r="H25" s="116" t="s">
        <v>50</v>
      </c>
      <c r="I25" s="109">
        <v>12.15</v>
      </c>
      <c r="J25" s="112">
        <f t="shared" si="8"/>
        <v>130.7826</v>
      </c>
      <c r="K25" s="1"/>
      <c r="L25" s="1"/>
    </row>
    <row r="26" spans="1:12" ht="14.25" customHeight="1" thickBot="1">
      <c r="A26" s="21"/>
      <c r="B26" s="2" t="s">
        <v>14</v>
      </c>
      <c r="C26" s="29">
        <f>N12</f>
        <v>10155310</v>
      </c>
      <c r="D26" s="29"/>
      <c r="E26" s="76"/>
      <c r="F26" s="118">
        <f>41900000*15%</f>
        <v>6285000</v>
      </c>
      <c r="G26" s="80"/>
      <c r="H26" s="116" t="s">
        <v>51</v>
      </c>
      <c r="I26" s="109">
        <v>162.18</v>
      </c>
      <c r="J26" s="112">
        <f t="shared" si="8"/>
        <v>1745.70552</v>
      </c>
      <c r="K26" s="1"/>
      <c r="L26" s="1"/>
    </row>
    <row r="27" spans="1:12" ht="15" customHeight="1" thickBot="1">
      <c r="A27" s="21"/>
      <c r="B27" s="2" t="s">
        <v>20</v>
      </c>
      <c r="C27" s="29">
        <f>C17</f>
        <v>7260275</v>
      </c>
      <c r="D27" s="29"/>
      <c r="E27" s="83"/>
      <c r="F27" s="72"/>
      <c r="G27" s="86"/>
      <c r="H27" s="116" t="s">
        <v>52</v>
      </c>
      <c r="I27" s="109">
        <v>150.03</v>
      </c>
      <c r="J27" s="112">
        <f t="shared" si="8"/>
        <v>1614.92292</v>
      </c>
      <c r="K27" s="1"/>
      <c r="L27" s="1"/>
    </row>
    <row r="28" spans="1:12" ht="15.75" customHeight="1" thickBot="1">
      <c r="A28" s="1"/>
      <c r="B28" s="2" t="s">
        <v>12</v>
      </c>
      <c r="C28" s="29">
        <f>C22</f>
        <v>0</v>
      </c>
      <c r="D28" s="78"/>
      <c r="E28" s="83"/>
      <c r="F28" s="71"/>
      <c r="G28" s="71"/>
      <c r="H28" s="116" t="s">
        <v>53</v>
      </c>
      <c r="I28" s="109">
        <v>150.03</v>
      </c>
      <c r="J28" s="112">
        <f t="shared" si="8"/>
        <v>1614.92292</v>
      </c>
      <c r="K28" s="1"/>
      <c r="L28" s="1"/>
    </row>
    <row r="29" spans="1:12" ht="20.100000000000001" customHeight="1" thickBot="1">
      <c r="A29" s="1"/>
      <c r="B29" s="10" t="s">
        <v>8</v>
      </c>
      <c r="C29" s="36">
        <f>C25+C26+C27+C28</f>
        <v>43155585</v>
      </c>
      <c r="D29" s="42"/>
      <c r="E29" s="68"/>
      <c r="F29" s="71"/>
      <c r="G29" s="87"/>
      <c r="H29" s="117" t="s">
        <v>47</v>
      </c>
      <c r="I29" s="110">
        <v>421.56</v>
      </c>
      <c r="J29" s="113">
        <f t="shared" si="8"/>
        <v>4537.67184</v>
      </c>
      <c r="K29" s="30"/>
      <c r="L29" s="1"/>
    </row>
    <row r="30" spans="1:12" ht="20.100000000000001" customHeight="1">
      <c r="A30" s="1"/>
      <c r="B30" s="10" t="s">
        <v>9</v>
      </c>
      <c r="C30" s="36">
        <f>MROUND(C29*90%,1)</f>
        <v>38840027</v>
      </c>
      <c r="D30" s="36"/>
      <c r="E30" s="63"/>
      <c r="F30" s="71"/>
      <c r="G30" s="71"/>
      <c r="H30" s="56"/>
      <c r="I30" s="1"/>
      <c r="J30" s="1"/>
      <c r="K30" s="1"/>
      <c r="L30" s="1"/>
    </row>
    <row r="31" spans="1:12" ht="20.100000000000001" customHeight="1">
      <c r="A31" s="1"/>
      <c r="B31" s="10" t="s">
        <v>10</v>
      </c>
      <c r="C31" s="36">
        <f>MROUND(C29*80%,1)</f>
        <v>34524468</v>
      </c>
      <c r="D31" s="36"/>
      <c r="E31" s="1"/>
      <c r="F31" s="118"/>
      <c r="G31" s="71"/>
      <c r="H31" s="56"/>
      <c r="I31" s="1"/>
      <c r="J31" s="1"/>
      <c r="K31" s="1"/>
      <c r="L31" s="1"/>
    </row>
    <row r="32" spans="1:12" ht="20.100000000000001" customHeight="1">
      <c r="A32" s="1"/>
      <c r="B32" s="10" t="s">
        <v>23</v>
      </c>
      <c r="C32" s="36">
        <f>O12</f>
        <v>11344180</v>
      </c>
      <c r="D32" s="42">
        <f>C32*85%</f>
        <v>9642553</v>
      </c>
      <c r="F32" s="119"/>
      <c r="G32" s="68"/>
      <c r="H32" s="84"/>
      <c r="I32" s="1"/>
      <c r="J32" s="1"/>
      <c r="K32" s="1"/>
      <c r="L32" s="1"/>
    </row>
    <row r="33" spans="1:20" ht="20.100000000000001" customHeight="1">
      <c r="A33" s="1"/>
      <c r="B33" s="2"/>
      <c r="C33" s="1"/>
      <c r="D33" s="1"/>
      <c r="E33" s="37"/>
      <c r="F33" s="94"/>
      <c r="G33" s="67"/>
      <c r="H33" s="56"/>
      <c r="I33" s="6"/>
      <c r="J33" s="1"/>
      <c r="K33" s="1"/>
      <c r="L33" s="1"/>
    </row>
    <row r="34" spans="1:20" ht="20.100000000000001" customHeight="1">
      <c r="A34" s="1"/>
      <c r="B34" s="2"/>
      <c r="C34" s="1"/>
      <c r="D34" s="1"/>
      <c r="E34" s="1"/>
      <c r="F34" s="67"/>
      <c r="G34" s="67"/>
      <c r="H34" s="56"/>
      <c r="I34" s="1"/>
      <c r="J34" s="1"/>
      <c r="K34" s="1"/>
      <c r="L34" s="1"/>
    </row>
    <row r="35" spans="1:20" ht="20.100000000000001" customHeight="1">
      <c r="A35" s="1"/>
      <c r="B35" s="2"/>
      <c r="C35" s="1"/>
      <c r="D35" s="1"/>
      <c r="E35" s="45"/>
      <c r="F35" s="67"/>
      <c r="G35" s="67"/>
      <c r="H35" s="56"/>
      <c r="I35" s="1"/>
      <c r="J35" s="1"/>
      <c r="K35" s="1"/>
      <c r="L35" s="1"/>
    </row>
    <row r="36" spans="1:20" ht="20.100000000000001" customHeight="1">
      <c r="A36" s="1"/>
      <c r="B36" s="2"/>
      <c r="C36" s="1"/>
      <c r="D36" s="1"/>
      <c r="E36" s="46"/>
      <c r="F36" s="89"/>
      <c r="G36" s="67"/>
      <c r="H36" s="47"/>
      <c r="I36" s="1"/>
      <c r="J36" s="1"/>
      <c r="K36" s="1"/>
      <c r="L36" s="1"/>
    </row>
    <row r="37" spans="1:20" ht="20.100000000000001" customHeight="1">
      <c r="A37" s="1"/>
      <c r="B37" s="2"/>
      <c r="C37" s="1"/>
      <c r="D37" s="1"/>
      <c r="E37" s="75"/>
      <c r="F37" s="15"/>
      <c r="G37" s="67"/>
      <c r="H37" s="65"/>
      <c r="I37" s="1"/>
      <c r="J37" s="1"/>
      <c r="K37" s="1"/>
      <c r="L37" s="1"/>
    </row>
    <row r="38" spans="1:20" ht="20.100000000000001" customHeight="1">
      <c r="A38" s="1"/>
      <c r="B38" s="2"/>
      <c r="C38" s="61"/>
      <c r="D38" s="1"/>
      <c r="F38" s="15"/>
      <c r="G38" s="67"/>
      <c r="H38" s="1"/>
      <c r="I38" s="1"/>
      <c r="J38" s="1"/>
      <c r="K38" s="1"/>
      <c r="L38" s="1"/>
    </row>
    <row r="39" spans="1:20" ht="16.5">
      <c r="A39" s="1"/>
      <c r="B39" s="2"/>
      <c r="C39" s="13"/>
      <c r="D39" s="1"/>
      <c r="F39" s="15"/>
      <c r="G39" s="47"/>
      <c r="H39" s="47"/>
      <c r="I39" s="93"/>
      <c r="J39" s="94"/>
      <c r="K39" s="100"/>
      <c r="L39" s="98"/>
      <c r="M39" s="15"/>
      <c r="N39" s="15"/>
      <c r="O39" s="67"/>
      <c r="P39" s="1"/>
      <c r="Q39" s="1"/>
      <c r="R39" s="1"/>
      <c r="S39" s="1"/>
      <c r="T39" s="1"/>
    </row>
    <row r="40" spans="1:20" ht="16.5">
      <c r="A40" s="1"/>
      <c r="B40" s="2"/>
      <c r="C40" s="1"/>
      <c r="D40" s="1"/>
      <c r="E40" s="1"/>
      <c r="F40" s="15"/>
      <c r="G40" s="47"/>
      <c r="H40" s="92"/>
      <c r="I40" s="72"/>
      <c r="J40" s="63"/>
      <c r="K40" s="63"/>
      <c r="L40" s="98"/>
      <c r="M40" s="15"/>
      <c r="N40" s="15"/>
      <c r="O40" s="67"/>
      <c r="P40" s="1"/>
      <c r="Q40" s="1"/>
      <c r="R40" s="1"/>
      <c r="S40" s="1"/>
      <c r="T40" s="1"/>
    </row>
    <row r="41" spans="1:20" ht="16.5">
      <c r="A41" s="1"/>
      <c r="B41" s="2"/>
      <c r="C41" s="1"/>
      <c r="D41" s="1"/>
      <c r="E41" s="1"/>
      <c r="F41" s="15"/>
      <c r="G41" s="47"/>
      <c r="H41" s="47"/>
      <c r="I41" s="65"/>
      <c r="J41" s="63"/>
      <c r="K41" s="63"/>
      <c r="L41" s="98"/>
      <c r="M41" s="15"/>
      <c r="N41" s="15"/>
      <c r="O41" s="88"/>
      <c r="P41" s="1"/>
      <c r="Q41" s="1"/>
      <c r="R41" s="1"/>
      <c r="S41" s="1"/>
      <c r="T41" s="1"/>
    </row>
    <row r="42" spans="1:20" ht="16.5">
      <c r="A42" s="1"/>
      <c r="B42" s="2"/>
      <c r="C42" s="1"/>
      <c r="D42" s="1"/>
      <c r="E42" s="1"/>
      <c r="F42" s="15"/>
      <c r="G42" s="47"/>
      <c r="H42" s="47"/>
      <c r="I42" s="93"/>
      <c r="J42" s="91"/>
      <c r="K42" s="15"/>
      <c r="L42" s="98"/>
      <c r="M42" s="15"/>
      <c r="N42" s="15"/>
      <c r="O42" s="15"/>
      <c r="P42" s="1"/>
      <c r="Q42" s="1"/>
      <c r="R42" s="1"/>
      <c r="S42" s="1"/>
      <c r="T42" s="1"/>
    </row>
    <row r="43" spans="1:20" ht="16.5">
      <c r="A43" s="1"/>
      <c r="B43" s="2"/>
      <c r="C43" s="1"/>
      <c r="D43" s="1"/>
      <c r="E43" s="1"/>
      <c r="F43" s="15"/>
      <c r="G43" s="47"/>
      <c r="H43" s="47"/>
      <c r="I43" s="47"/>
      <c r="J43" s="91"/>
      <c r="K43" s="15"/>
      <c r="L43" s="98"/>
      <c r="M43" s="15"/>
      <c r="N43" s="15"/>
      <c r="O43" s="15"/>
      <c r="P43" s="1"/>
      <c r="Q43" s="1"/>
      <c r="R43" s="1"/>
      <c r="S43" s="1"/>
      <c r="T43" s="1"/>
    </row>
    <row r="44" spans="1:20" ht="16.5">
      <c r="A44" s="1"/>
      <c r="B44" s="2"/>
      <c r="C44" s="1"/>
      <c r="D44" s="1"/>
      <c r="E44" s="1"/>
      <c r="F44" s="15"/>
      <c r="G44" s="96"/>
      <c r="H44" s="47"/>
      <c r="I44" s="65"/>
      <c r="J44" s="95"/>
      <c r="K44" s="63"/>
      <c r="L44" s="101"/>
      <c r="M44" s="102"/>
      <c r="N44" s="15"/>
      <c r="O44" s="15"/>
      <c r="P44" s="1"/>
      <c r="Q44" s="1"/>
      <c r="R44" s="1"/>
      <c r="S44" s="1"/>
      <c r="T44" s="1"/>
    </row>
    <row r="45" spans="1:20" ht="16.5">
      <c r="A45" s="1"/>
      <c r="B45" s="1"/>
      <c r="C45" s="1"/>
      <c r="D45" s="1"/>
      <c r="E45" s="1"/>
      <c r="F45" s="15"/>
      <c r="G45" s="66"/>
      <c r="H45" s="103"/>
      <c r="I45" s="47"/>
      <c r="J45" s="99"/>
      <c r="K45" s="15"/>
      <c r="L45" s="15"/>
      <c r="M45" s="15"/>
      <c r="N45" s="6"/>
      <c r="O45" s="89"/>
      <c r="P45" s="1"/>
      <c r="Q45" s="1"/>
      <c r="R45" s="1"/>
      <c r="S45" s="1"/>
      <c r="T45" s="1"/>
    </row>
    <row r="46" spans="1:20" ht="16.5">
      <c r="A46" s="1"/>
      <c r="B46" s="1"/>
      <c r="C46" s="1"/>
      <c r="D46" s="1"/>
      <c r="E46" s="1"/>
      <c r="F46" s="89"/>
      <c r="G46" s="91"/>
      <c r="H46" s="47"/>
      <c r="I46" s="97"/>
      <c r="J46" s="99"/>
      <c r="K46" s="15"/>
      <c r="L46" s="15"/>
      <c r="M46" s="15"/>
      <c r="N46" s="6"/>
      <c r="O46" s="15"/>
      <c r="P46" s="1"/>
      <c r="Q46" s="1"/>
      <c r="R46" s="1"/>
      <c r="S46" s="1"/>
      <c r="T46" s="1"/>
    </row>
    <row r="47" spans="1:20" ht="16.5">
      <c r="A47" s="1"/>
      <c r="B47" s="1"/>
      <c r="C47" s="1"/>
      <c r="D47" s="1"/>
      <c r="E47" s="1"/>
      <c r="F47" s="13"/>
      <c r="G47" s="47"/>
      <c r="H47" s="97"/>
      <c r="I47" s="47"/>
      <c r="J47" s="99"/>
      <c r="K47" s="15"/>
      <c r="L47" s="15"/>
      <c r="M47" s="15"/>
      <c r="N47" s="6"/>
      <c r="O47" s="15"/>
      <c r="P47" s="1"/>
      <c r="Q47" s="1"/>
      <c r="R47" s="1"/>
      <c r="S47" s="1"/>
      <c r="T47" s="1"/>
    </row>
    <row r="48" spans="1:20" ht="16.5">
      <c r="A48" s="1"/>
      <c r="B48" s="1"/>
      <c r="C48" s="1"/>
      <c r="D48" s="1"/>
      <c r="E48" s="1"/>
      <c r="F48" s="89"/>
      <c r="G48" s="89"/>
      <c r="H48" s="103"/>
      <c r="I48" s="103"/>
      <c r="J48" s="46"/>
      <c r="K48" s="15"/>
      <c r="L48" s="15"/>
      <c r="M48" s="15"/>
      <c r="N48" s="6"/>
      <c r="O48" s="6"/>
      <c r="P48" s="1"/>
      <c r="Q48" s="1"/>
      <c r="R48" s="1"/>
      <c r="S48" s="1"/>
      <c r="T48" s="1"/>
    </row>
    <row r="49" spans="1:20" ht="16.5">
      <c r="A49" s="1"/>
      <c r="B49" s="1"/>
      <c r="C49" s="1"/>
      <c r="D49" s="1"/>
      <c r="E49" s="1"/>
      <c r="F49" s="104"/>
      <c r="G49" s="104"/>
      <c r="H49" s="104"/>
      <c r="I49" s="104"/>
      <c r="J49" s="46"/>
      <c r="K49" s="6"/>
      <c r="L49" s="1"/>
      <c r="M49" s="6"/>
      <c r="N49" s="6"/>
      <c r="O49" s="6"/>
      <c r="P49" s="1"/>
      <c r="Q49" s="1"/>
      <c r="R49" s="1"/>
      <c r="S49" s="1"/>
      <c r="T49" s="1"/>
    </row>
    <row r="50" spans="1:20" ht="16.5">
      <c r="A50" s="1"/>
      <c r="B50" s="1"/>
      <c r="C50" s="1"/>
      <c r="D50" s="1"/>
      <c r="E50" s="1"/>
      <c r="J50" s="46"/>
      <c r="K50" s="6"/>
      <c r="L50" s="1"/>
      <c r="M50" s="6"/>
      <c r="N50" s="6"/>
      <c r="O50" s="6"/>
      <c r="P50" s="1"/>
      <c r="Q50" s="1"/>
      <c r="R50" s="1"/>
      <c r="S50" s="1"/>
      <c r="T50" s="1"/>
    </row>
    <row r="51" spans="1:20" ht="16.5">
      <c r="A51" s="1"/>
      <c r="B51" s="1"/>
      <c r="C51" s="1"/>
      <c r="D51" s="1"/>
      <c r="E51" s="1"/>
      <c r="J51" s="46"/>
      <c r="K51" s="6"/>
      <c r="L51" s="1"/>
      <c r="M51" s="6"/>
      <c r="N51" s="6"/>
      <c r="O51" s="6"/>
      <c r="P51" s="1"/>
      <c r="Q51" s="1"/>
      <c r="R51" s="1"/>
      <c r="S51" s="1"/>
      <c r="T51" s="1"/>
    </row>
    <row r="52" spans="1:20" ht="16.5">
      <c r="A52" s="1"/>
      <c r="B52" s="1"/>
      <c r="C52" s="1"/>
      <c r="D52" s="1"/>
      <c r="E52" s="1"/>
      <c r="F52" s="15"/>
      <c r="G52" s="91"/>
      <c r="H52" s="90"/>
      <c r="I52" s="47"/>
      <c r="J52" s="46"/>
      <c r="K52" s="6"/>
      <c r="L52" s="1"/>
      <c r="M52" s="6"/>
      <c r="N52" s="6"/>
      <c r="O52" s="6"/>
      <c r="P52" s="1"/>
      <c r="Q52" s="1"/>
      <c r="R52" s="1"/>
      <c r="S52" s="1"/>
      <c r="T52" s="1"/>
    </row>
    <row r="53" spans="1:20" ht="16.5">
      <c r="A53" s="1"/>
      <c r="B53" s="1"/>
      <c r="C53" s="1"/>
      <c r="D53" s="1"/>
      <c r="E53" s="1"/>
      <c r="F53" s="15"/>
      <c r="G53" s="66"/>
      <c r="H53" s="103"/>
      <c r="I53" s="47"/>
      <c r="J53" s="105"/>
      <c r="K53" s="6"/>
      <c r="L53" s="1"/>
      <c r="M53" s="6"/>
      <c r="N53" s="6"/>
      <c r="O53" s="6"/>
      <c r="P53" s="1"/>
      <c r="Q53" s="1"/>
      <c r="R53" s="1"/>
      <c r="S53" s="1"/>
      <c r="T53" s="1"/>
    </row>
    <row r="54" spans="1:20" ht="16.5">
      <c r="A54" s="1"/>
      <c r="B54" s="1"/>
      <c r="C54" s="1"/>
      <c r="D54" s="1"/>
      <c r="E54" s="1"/>
      <c r="F54" s="89"/>
      <c r="G54" s="91"/>
      <c r="H54" s="47"/>
      <c r="I54" s="97"/>
      <c r="J54" s="46"/>
      <c r="K54" s="6"/>
      <c r="L54" s="1"/>
      <c r="M54" s="6"/>
      <c r="N54" s="6"/>
      <c r="O54" s="6"/>
      <c r="P54" s="1"/>
      <c r="Q54" s="1"/>
      <c r="R54" s="1"/>
      <c r="S54" s="1"/>
      <c r="T54" s="1"/>
    </row>
    <row r="55" spans="1:20" ht="16.5">
      <c r="A55" s="1"/>
      <c r="B55" s="1"/>
      <c r="C55" s="1"/>
      <c r="D55" s="1"/>
      <c r="E55" s="1"/>
      <c r="F55" s="13"/>
      <c r="G55" s="47"/>
      <c r="H55" s="97"/>
      <c r="I55" s="47"/>
      <c r="J55" s="46"/>
      <c r="K55" s="6"/>
      <c r="L55" s="1"/>
      <c r="M55" s="6"/>
      <c r="N55" s="6"/>
      <c r="O55" s="6"/>
      <c r="P55" s="1"/>
      <c r="Q55" s="1"/>
      <c r="R55" s="1"/>
      <c r="S55" s="1"/>
      <c r="T55" s="1"/>
    </row>
    <row r="56" spans="1:20" ht="16.5">
      <c r="A56" s="1"/>
      <c r="B56" s="1"/>
      <c r="C56" s="1"/>
      <c r="D56" s="1"/>
      <c r="E56" s="1"/>
      <c r="F56" s="89"/>
      <c r="G56" s="89"/>
      <c r="H56" s="103"/>
      <c r="I56" s="103"/>
      <c r="J56" s="37"/>
      <c r="K56" s="6"/>
      <c r="L56" s="1"/>
      <c r="M56" s="6"/>
      <c r="N56" s="6"/>
      <c r="O56" s="6"/>
      <c r="P56" s="1"/>
      <c r="Q56" s="1"/>
      <c r="R56" s="1"/>
      <c r="S56" s="1"/>
      <c r="T56" s="1"/>
    </row>
    <row r="57" spans="1:20" ht="16.5">
      <c r="A57" s="1"/>
      <c r="B57" s="1"/>
      <c r="C57" s="1"/>
      <c r="D57" s="1"/>
      <c r="E57" s="1"/>
      <c r="F57" s="104"/>
      <c r="G57" s="104"/>
      <c r="H57" s="104"/>
      <c r="I57" s="104"/>
      <c r="J57" s="1"/>
      <c r="K57" s="6"/>
      <c r="L57" s="1"/>
      <c r="M57" s="6"/>
      <c r="N57" s="6"/>
      <c r="O57" s="6"/>
      <c r="P57" s="1"/>
      <c r="Q57" s="1"/>
      <c r="R57" s="1"/>
      <c r="S57" s="1"/>
      <c r="T57" s="1"/>
    </row>
    <row r="58" spans="1:20" ht="16.5">
      <c r="A58" s="1"/>
      <c r="B58" s="1"/>
      <c r="C58" s="1"/>
      <c r="D58" s="1"/>
      <c r="E58" s="1"/>
      <c r="F58" s="15"/>
      <c r="G58" s="90"/>
      <c r="H58" s="106"/>
      <c r="I58" s="47"/>
      <c r="J58" s="1"/>
      <c r="K58" s="6"/>
      <c r="L58" s="1"/>
      <c r="M58" s="6"/>
      <c r="N58" s="6"/>
      <c r="O58" s="6"/>
      <c r="P58" s="1"/>
      <c r="Q58" s="1"/>
      <c r="R58" s="1"/>
      <c r="S58" s="1"/>
      <c r="T58" s="1"/>
    </row>
    <row r="59" spans="1:20" ht="16.5">
      <c r="A59" s="1"/>
      <c r="B59" s="1"/>
      <c r="C59" s="1"/>
      <c r="D59" s="1"/>
      <c r="E59" s="1"/>
      <c r="F59" s="15"/>
      <c r="G59" s="90"/>
      <c r="H59" s="106"/>
      <c r="I59" s="47"/>
      <c r="J59" s="1"/>
      <c r="K59" s="6"/>
      <c r="L59" s="1"/>
      <c r="M59" s="6"/>
      <c r="N59" s="6"/>
      <c r="O59" s="6"/>
      <c r="P59" s="1"/>
      <c r="Q59" s="1"/>
      <c r="R59" s="1"/>
      <c r="S59" s="1"/>
      <c r="T59" s="1"/>
    </row>
    <row r="60" spans="1:20" ht="16.5">
      <c r="A60" s="1"/>
      <c r="B60" s="1"/>
      <c r="C60" s="1"/>
      <c r="D60" s="1"/>
      <c r="E60" s="1"/>
      <c r="F60" s="15"/>
      <c r="G60" s="90"/>
      <c r="H60" s="67"/>
      <c r="I60" s="47"/>
      <c r="J60" s="46"/>
      <c r="K60" s="107"/>
      <c r="L60" s="1"/>
      <c r="M60" s="6"/>
      <c r="N60" s="6"/>
      <c r="O60" s="6"/>
      <c r="P60" s="1"/>
      <c r="Q60" s="1"/>
      <c r="R60" s="1"/>
      <c r="S60" s="1"/>
      <c r="T60" s="1"/>
    </row>
    <row r="61" spans="1:20" ht="16.5">
      <c r="A61" s="1"/>
      <c r="B61" s="1"/>
      <c r="C61" s="1"/>
      <c r="D61" s="1"/>
      <c r="E61" s="1"/>
      <c r="F61" s="98"/>
      <c r="G61" s="90"/>
      <c r="H61" s="67"/>
      <c r="I61" s="47"/>
      <c r="J61" s="46"/>
      <c r="K61" s="107"/>
      <c r="L61" s="1"/>
      <c r="M61" s="6"/>
      <c r="N61" s="6"/>
      <c r="O61" s="6"/>
      <c r="P61" s="1"/>
      <c r="Q61" s="1"/>
      <c r="R61" s="1"/>
      <c r="S61" s="1"/>
      <c r="T61" s="1"/>
    </row>
    <row r="62" spans="1:20" ht="16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6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6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6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6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6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6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6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6.5"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20" ht="16.5"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20" ht="16.5"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20" ht="16.5"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20" ht="16.5"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20" ht="16.5"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20" ht="16.5">
      <c r="F76" s="63"/>
      <c r="G76" s="66"/>
      <c r="H76" s="66"/>
      <c r="I76" s="68"/>
    </row>
    <row r="77" spans="1:20" ht="16.5">
      <c r="G77" s="46"/>
      <c r="H77" s="46"/>
      <c r="I77" s="46"/>
    </row>
    <row r="78" spans="1:20" ht="16.5">
      <c r="G78" s="46"/>
      <c r="H78" s="46"/>
      <c r="I78" s="46"/>
    </row>
  </sheetData>
  <mergeCells count="3">
    <mergeCell ref="B14:C14"/>
    <mergeCell ref="B19:C19"/>
    <mergeCell ref="G21:K2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="70" zoomScaleNormal="70"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Calculation</vt:lpstr>
      <vt:lpstr>Sheet1</vt:lpstr>
      <vt:lpstr>Sheet2</vt:lpstr>
      <vt:lpstr>Sheet3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DESK-105</cp:lastModifiedBy>
  <dcterms:created xsi:type="dcterms:W3CDTF">2014-10-16T12:20:47Z</dcterms:created>
  <dcterms:modified xsi:type="dcterms:W3CDTF">2023-10-06T07:50:47Z</dcterms:modified>
</cp:coreProperties>
</file>