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iti Wadekar\"/>
    </mc:Choice>
  </mc:AlternateContent>
  <xr:revisionPtr revIDLastSave="0" documentId="13_ncr:1_{8F5C353D-82A3-45A5-8708-849906197339}" xr6:coauthVersionLast="36" xr6:coauthVersionMax="47" xr10:uidLastSave="{00000000-0000-0000-0000-000000000000}"/>
  <bookViews>
    <workbookView xWindow="0" yWindow="0" windowWidth="28800" windowHeight="1210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5" sheetId="30" r:id="rId5"/>
    <sheet name="Sheet14" sheetId="29" r:id="rId6"/>
    <sheet name="Sheet13" sheetId="28" r:id="rId7"/>
    <sheet name="Sheet12" sheetId="27" r:id="rId8"/>
    <sheet name="Sheet1" sheetId="13" r:id="rId9"/>
    <sheet name="Sheet2" sheetId="14" r:id="rId10"/>
    <sheet name="Sheet3" sheetId="15" r:id="rId11"/>
    <sheet name="Sheet4" sheetId="16" r:id="rId12"/>
    <sheet name="Sheet5" sheetId="17" r:id="rId13"/>
    <sheet name="Sheet6" sheetId="18" r:id="rId14"/>
    <sheet name="Sheet7" sheetId="19" r:id="rId15"/>
    <sheet name="Sheet8" sheetId="20" r:id="rId16"/>
    <sheet name="Sheet9" sheetId="21" r:id="rId17"/>
    <sheet name="Sheet10" sheetId="22" r:id="rId18"/>
    <sheet name="Sheet11" sheetId="26" r:id="rId19"/>
  </sheets>
  <calcPr calcId="191029"/>
</workbook>
</file>

<file path=xl/calcChain.xml><?xml version="1.0" encoding="utf-8"?>
<calcChain xmlns="http://schemas.openxmlformats.org/spreadsheetml/2006/main">
  <c r="C21" i="23" l="1"/>
  <c r="V16" i="4"/>
  <c r="U16" i="4"/>
  <c r="G33" i="4" l="1"/>
  <c r="T6" i="4"/>
  <c r="U6" i="4" s="1"/>
  <c r="Q6" i="4" s="1"/>
  <c r="P11" i="4" l="1"/>
  <c r="P10" i="4"/>
  <c r="P9" i="4"/>
  <c r="P8" i="4"/>
  <c r="P7" i="4"/>
  <c r="P6" i="4"/>
  <c r="H29" i="4"/>
  <c r="G30" i="4"/>
  <c r="G35" i="4" s="1"/>
  <c r="G31" i="4" l="1"/>
  <c r="H31" i="4" s="1"/>
  <c r="C4" i="25"/>
  <c r="C5" i="25" l="1"/>
  <c r="P2" i="4"/>
  <c r="P3" i="4"/>
  <c r="B3" i="4" s="1"/>
  <c r="C3" i="4" s="1"/>
  <c r="D3" i="4" s="1"/>
  <c r="P4" i="4"/>
  <c r="P5" i="4"/>
  <c r="B6" i="4"/>
  <c r="C6" i="4" s="1"/>
  <c r="B7" i="4"/>
  <c r="C7" i="4" s="1"/>
  <c r="D7" i="4" s="1"/>
  <c r="B9" i="4"/>
  <c r="C9" i="4" s="1"/>
  <c r="D9" i="4" s="1"/>
  <c r="B10" i="4"/>
  <c r="C10" i="4" s="1"/>
  <c r="Q17" i="4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Q20" i="4"/>
  <c r="B20" i="4" s="1"/>
  <c r="C20" i="4" s="1"/>
  <c r="D20" i="4" s="1"/>
  <c r="P20" i="4"/>
  <c r="J20" i="4"/>
  <c r="I20" i="4"/>
  <c r="E20" i="4"/>
  <c r="F20" i="4" s="1"/>
  <c r="P16" i="4"/>
  <c r="B16" i="4" s="1"/>
  <c r="C16" i="4" s="1"/>
  <c r="D16" i="4" s="1"/>
  <c r="J16" i="4"/>
  <c r="I16" i="4"/>
  <c r="E16" i="4"/>
  <c r="E15" i="4"/>
  <c r="E14" i="4"/>
  <c r="E13" i="4"/>
  <c r="F13" i="4" s="1"/>
  <c r="E12" i="4"/>
  <c r="F12" i="4" s="1"/>
  <c r="E11" i="4"/>
  <c r="F11" i="4" s="1"/>
  <c r="E10" i="4"/>
  <c r="E9" i="4"/>
  <c r="E8" i="4"/>
  <c r="E7" i="4"/>
  <c r="F7" i="4" s="1"/>
  <c r="E6" i="4"/>
  <c r="E5" i="4"/>
  <c r="E4" i="4"/>
  <c r="F4" i="4" s="1"/>
  <c r="E3" i="4"/>
  <c r="F3" i="4" s="1"/>
  <c r="E2" i="4"/>
  <c r="F2" i="4" s="1"/>
  <c r="G37" i="4"/>
  <c r="C20" i="25"/>
  <c r="C16" i="25"/>
  <c r="C17" i="25" s="1"/>
  <c r="F16" i="4" l="1"/>
  <c r="F9" i="4"/>
  <c r="F8" i="4"/>
  <c r="F10" i="4"/>
  <c r="F6" i="4"/>
  <c r="F14" i="4"/>
  <c r="F15" i="4"/>
  <c r="H12" i="4"/>
  <c r="G11" i="4"/>
  <c r="G15" i="4"/>
  <c r="H4" i="4"/>
  <c r="H9" i="4"/>
  <c r="G7" i="4"/>
  <c r="G3" i="4"/>
  <c r="H3" i="4"/>
  <c r="D2" i="4"/>
  <c r="H2" i="4" s="1"/>
  <c r="G2" i="4"/>
  <c r="H8" i="4"/>
  <c r="D6" i="4"/>
  <c r="H6" i="4" s="1"/>
  <c r="G6" i="4"/>
  <c r="D10" i="4"/>
  <c r="H10" i="4" s="1"/>
  <c r="G10" i="4"/>
  <c r="D14" i="4"/>
  <c r="H14" i="4" s="1"/>
  <c r="G14" i="4"/>
  <c r="G9" i="4"/>
  <c r="G13" i="4"/>
  <c r="H7" i="4"/>
  <c r="H15" i="4"/>
  <c r="H16" i="4"/>
  <c r="G4" i="4"/>
  <c r="G8" i="4"/>
  <c r="G12" i="4"/>
  <c r="H13" i="4"/>
  <c r="H11" i="4"/>
  <c r="C13" i="25"/>
  <c r="D13" i="25" s="1"/>
  <c r="B5" i="4"/>
  <c r="F5" i="4" s="1"/>
  <c r="H20" i="4"/>
  <c r="G20" i="4"/>
  <c r="G16" i="4"/>
  <c r="G36" i="4"/>
  <c r="C7" i="25"/>
  <c r="E5" i="25"/>
  <c r="E17" i="25"/>
  <c r="C19" i="25"/>
  <c r="C21" i="25" s="1"/>
  <c r="E21" i="25" s="1"/>
  <c r="C8" i="25" l="1"/>
  <c r="C9" i="25" s="1"/>
  <c r="E9" i="25" s="1"/>
  <c r="C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6" i="23" l="1"/>
  <c r="C25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s="1"/>
  <c r="C27" i="23" s="1"/>
  <c r="E27" i="23" l="1"/>
  <c r="C22" i="23"/>
  <c r="C23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F19" i="4" l="1"/>
  <c r="B17" i="4"/>
  <c r="F17" i="4" s="1"/>
  <c r="B19" i="4"/>
  <c r="B18" i="4"/>
  <c r="F18" i="4" s="1"/>
  <c r="B21" i="4"/>
  <c r="F21" i="4" s="1"/>
  <c r="C21" i="4" l="1"/>
  <c r="G21" i="4" s="1"/>
  <c r="C19" i="4"/>
  <c r="G19" i="4" s="1"/>
  <c r="C18" i="4"/>
  <c r="G18" i="4" s="1"/>
  <c r="C17" i="4"/>
  <c r="G17" i="4" s="1"/>
  <c r="D21" i="4"/>
  <c r="H21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<sst xmlns="http://schemas.openxmlformats.org/spreadsheetml/2006/main" count="137" uniqueCount="93">
  <si>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</si>
  <si>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</si>
  <si>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</si>
  <si>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</si>
  <si>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</si>
  <si>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</si>
  <si>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</si>
  <si>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</si>
  <si>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</si>
  <si>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</si>
  <si>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</si>
  <si>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</si>
  <si>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</si>
  <si>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</si>
  <si>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</si>
  <si>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</si>
  <si>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</si>
  <si>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</si>
  <si>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</si>
  <si>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</si>
  <si>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</si>
  <si>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</si>
  <si>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</si>
  <si>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</si>
  <si>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</si>
  <si>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</si>
  <si>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</si>
  <si>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</si>
  <si>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</si>
  <si>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</si>
  <si>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</si>
  <si>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</si>
  <si>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</si>
  <si>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</si>
  <si>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</si>
  <si>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</si>
  <si>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</si>
  <si>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</si>
  <si>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</si>
  <si>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</si>
  <si>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</si>
  <si>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</si>
  <si>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</si>
  <si>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</si>
  <si>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</si>
  <si>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</si>
  <si>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</si>
  <si>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</si>
  <si>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</si>
  <si>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</si>
  <si>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</si>
  <si>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</si>
  <si>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</si>
  <si>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</si>
  <si>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</si>
  <si>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</si>
  <si>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</si>
  <si>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</si>
  <si>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</si>
  <si>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</si>
  <si>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</si>
  <si>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</si>
  <si>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</si>
  <si>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</si>
  <si>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</si>
  <si>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</si>
  <si>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</si>
  <si>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</si>
  <si>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</si>
  <si>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</si>
  <si>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</si>
  <si>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</si>
  <si>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</si>
  <si>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</si>
  <si>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</si>
  <si>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</si>
  <si>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</si>
  <si>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</si>
  <si>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</si>
  <si>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</si>
  <si>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</si>
  <si>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</si>
  <si>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</t>
  </si>
  <si>
    <t>total</t>
  </si>
  <si>
    <t>BUA - 10%</t>
  </si>
  <si>
    <t>agreement  = 26.02.20 - 2,98,41,720</t>
  </si>
  <si>
    <t>carpark</t>
  </si>
  <si>
    <t>f. no. 9, 9th floor, North tower, Piramal Mahalaxmi, lower parel</t>
  </si>
  <si>
    <t>incl parking</t>
  </si>
  <si>
    <t>SBI - SPL PBB - Preeti Wadekar</t>
  </si>
  <si>
    <t>31.03.22</t>
  </si>
  <si>
    <t>discussed with Manoj sir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</si>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</sst>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1" applyFont="1" applyBorder="1"/>
    <xf numFmtId="0" fontId="1" fillId="2" borderId="0" xfId="0" applyFont="1" applyFill="1"/>
    <xf numFmtId="0" fontId="0" fillId="0" borderId="0" xfId="0" applyFill="1"/>
    <xf numFmtId="4" fontId="0" fillId="0" borderId="0" xfId="0" applyNumberFormat="1" applyFill="1"/>
    <xf numFmtId="4" fontId="1" fillId="3" borderId="0" xfId="0" applyNumberFormat="1" applyFont="1" applyFill="1"/>
    <xf numFmtId="0" fontId="1" fillId="3" borderId="0" xfId="0" applyFont="1" applyFill="1"/>
    <xf numFmtId="0" fontId="10" fillId="0" borderId="8" xfId="0" applyFont="1" applyBorder="1" applyAlignment="1">
      <alignment horizontal="center"/>
    </xf>
    <xf numFmtId="0" fontId="0" fillId="3" borderId="0" xfId="0" applyFill="1"/>
    <xf numFmtId="0" fontId="3" fillId="0" borderId="0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CC8190-3D7D-4822-B528-ADB01E3A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121BB1-CF76-433D-88EA-FFFBF3323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3ECD13-F5DD-4D04-B76D-F3CEC4A6C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5C2FE2-D8D4-4171-9479-0709BCE45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55967-D9A4-4DA6-9701-064B1882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3D2CA2-DE96-4078-BD06-A6A74EB0A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D6A5F-E803-44D0-9D9F-ABB87F71E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1D4B2E-3334-44E6-8F39-4A18E78D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58146A-CB36-4F9E-AF7E-866D7AACB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656750-CD94-4458-9D3C-94347D5C8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FA4BC4-6D22-40B5-A9B5-A59B35AE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DE58BE-8D5F-4D9C-A0E7-907509D61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9B8A51-BD33-45D9-B2AE-CDA303C8D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6D4E84-96C3-4485-AA2F-82C58486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85725</xdr:rowOff>
    </xdr:from>
    <xdr:to>
      <xdr:col>16</xdr:col>
      <xdr:colOff>400050</xdr:colOff>
      <xdr:row>35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82C215-7B62-44A7-9AB5-E750ACACC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5725"/>
          <a:ext cx="9848850" cy="66865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5" sqref="C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74</v>
      </c>
      <c r="C3" s="53">
        <v>302230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80</v>
      </c>
      <c r="C4" s="53">
        <f>C3*20%</f>
        <v>60446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75</v>
      </c>
      <c r="C5" s="58">
        <f>C3+C4</f>
        <v>362676</v>
      </c>
      <c r="D5" s="59" t="s">
        <v>62</v>
      </c>
      <c r="E5" s="60">
        <f>C5/10.764</f>
        <v>33693.422519509477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76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77</v>
      </c>
      <c r="C7" s="53">
        <f>C5-C6</f>
        <v>333276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78</v>
      </c>
      <c r="C8" s="53">
        <f>C7*D13%</f>
        <v>333276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79</v>
      </c>
      <c r="C9" s="58">
        <f>C6+C8</f>
        <v>362676</v>
      </c>
      <c r="D9" s="59" t="s">
        <v>62</v>
      </c>
      <c r="E9" s="60">
        <f>C9/10.764</f>
        <v>33693.422519509477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13" sqref="Q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1" sqref="B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C6AC3-7180-4CF9-8DA2-D9550E39F92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6"/>
  <sheetViews>
    <sheetView tabSelected="1" topLeftCell="A4" zoomScale="130" zoomScaleNormal="130" workbookViewId="0">
      <selection activeCell="F27" sqref="F27:H2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58000</v>
      </c>
      <c r="D3" s="22" t="s">
        <v>73</v>
      </c>
      <c r="E3" s="6"/>
      <c r="F3" s="19"/>
      <c r="G3" s="22"/>
      <c r="H3" s="6"/>
    </row>
    <row r="4" spans="1:8" ht="30" x14ac:dyDescent="0.25">
      <c r="A4" s="21" t="s">
        <v>14</v>
      </c>
      <c r="B4" s="18"/>
      <c r="C4" s="19">
        <v>3000</v>
      </c>
      <c r="D4" s="22"/>
      <c r="F4" s="19"/>
      <c r="G4" s="22"/>
    </row>
    <row r="5" spans="1:8" x14ac:dyDescent="0.25">
      <c r="A5" s="15" t="s">
        <v>15</v>
      </c>
      <c r="B5" s="18"/>
      <c r="C5" s="19">
        <f>C3-C4</f>
        <v>55000</v>
      </c>
      <c r="D5" s="22"/>
      <c r="F5" s="19"/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/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2023</v>
      </c>
      <c r="F7" s="24"/>
      <c r="G7" s="24"/>
    </row>
    <row r="8" spans="1:8" x14ac:dyDescent="0.25">
      <c r="A8" s="15" t="s">
        <v>18</v>
      </c>
      <c r="B8" s="23"/>
      <c r="C8" s="24">
        <f>C9-C7</f>
        <v>60</v>
      </c>
      <c r="D8" s="24">
        <v>2023</v>
      </c>
      <c r="F8" s="24"/>
      <c r="G8" s="24"/>
    </row>
    <row r="9" spans="1:8" x14ac:dyDescent="0.25">
      <c r="A9" s="15" t="s">
        <v>19</v>
      </c>
      <c r="B9" s="23"/>
      <c r="C9" s="24">
        <v>60</v>
      </c>
      <c r="D9" s="24"/>
      <c r="F9" s="24"/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/>
      <c r="G10" s="24"/>
    </row>
    <row r="11" spans="1:8" x14ac:dyDescent="0.25">
      <c r="A11" s="15"/>
      <c r="B11" s="25"/>
      <c r="C11" s="26">
        <f>C10%</f>
        <v>0</v>
      </c>
      <c r="D11" s="26"/>
      <c r="F11" s="26"/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/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/>
      <c r="G13" s="22"/>
    </row>
    <row r="14" spans="1:8" x14ac:dyDescent="0.25">
      <c r="A14" s="15" t="s">
        <v>15</v>
      </c>
      <c r="B14" s="18"/>
      <c r="C14" s="19">
        <f>C5</f>
        <v>55000</v>
      </c>
      <c r="D14" s="22"/>
      <c r="F14" s="19"/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58000</v>
      </c>
      <c r="D16" s="22"/>
      <c r="F16" s="20"/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2" t="s">
        <v>6</v>
      </c>
      <c r="B18" s="7"/>
      <c r="C18" s="29">
        <v>751</v>
      </c>
      <c r="D18" s="24"/>
      <c r="F18" s="29"/>
      <c r="G18" s="24"/>
    </row>
    <row r="19" spans="1:8" x14ac:dyDescent="0.25">
      <c r="A19" s="15" t="s">
        <v>72</v>
      </c>
      <c r="B19" s="6"/>
      <c r="C19" s="30">
        <f>C18*C16</f>
        <v>43558000</v>
      </c>
      <c r="D19" s="73"/>
      <c r="E19" s="66"/>
      <c r="F19" s="30"/>
      <c r="G19" s="31"/>
      <c r="H19" s="66"/>
    </row>
    <row r="20" spans="1:8" x14ac:dyDescent="0.25">
      <c r="A20" s="15" t="s">
        <v>92</v>
      </c>
      <c r="B20" s="6"/>
      <c r="C20" s="30">
        <v>1500000</v>
      </c>
      <c r="D20" s="73"/>
      <c r="E20" s="66"/>
      <c r="F20" s="30"/>
      <c r="G20" s="81"/>
      <c r="H20" s="66"/>
    </row>
    <row r="21" spans="1:8" x14ac:dyDescent="0.25">
      <c r="A21" s="15" t="s">
        <v>83</v>
      </c>
      <c r="B21" s="6"/>
      <c r="C21" s="30">
        <f>C20+C19</f>
        <v>45058000</v>
      </c>
      <c r="D21" s="73"/>
      <c r="E21" s="66"/>
      <c r="F21" s="30"/>
      <c r="G21" s="81"/>
      <c r="H21" s="66"/>
    </row>
    <row r="22" spans="1:8" hidden="1" x14ac:dyDescent="0.25">
      <c r="A22" s="15" t="s">
        <v>24</v>
      </c>
      <c r="C22" s="32">
        <f>C19*90%</f>
        <v>39202200</v>
      </c>
      <c r="D22" s="31"/>
      <c r="F22" s="32"/>
      <c r="G22" s="30"/>
    </row>
    <row r="23" spans="1:8" hidden="1" x14ac:dyDescent="0.25">
      <c r="A23" s="15" t="s">
        <v>25</v>
      </c>
      <c r="C23" s="32">
        <f>C19*80%</f>
        <v>34846400</v>
      </c>
      <c r="D23" s="31"/>
      <c r="F23" s="32"/>
      <c r="G23" s="32"/>
    </row>
    <row r="24" spans="1:8" x14ac:dyDescent="0.25">
      <c r="A24" s="15"/>
      <c r="D24" s="24"/>
      <c r="G24" s="24"/>
    </row>
    <row r="25" spans="1:8" x14ac:dyDescent="0.25">
      <c r="A25" s="33" t="s">
        <v>26</v>
      </c>
      <c r="B25" s="34"/>
      <c r="C25" s="35">
        <f>C4*C18</f>
        <v>2253000</v>
      </c>
      <c r="D25" s="35"/>
      <c r="F25" s="35"/>
      <c r="G25" s="35"/>
    </row>
    <row r="26" spans="1:8" x14ac:dyDescent="0.25">
      <c r="A26" s="15" t="s">
        <v>27</v>
      </c>
    </row>
    <row r="27" spans="1:8" x14ac:dyDescent="0.25">
      <c r="A27" s="36" t="s">
        <v>28</v>
      </c>
      <c r="B27" s="16"/>
      <c r="C27" s="32">
        <f>C19*0.03/12</f>
        <v>108895</v>
      </c>
      <c r="D27" s="32"/>
      <c r="E27" s="32">
        <f>E19*0.03/12</f>
        <v>0</v>
      </c>
      <c r="F27" s="32"/>
      <c r="G27" s="32"/>
    </row>
    <row r="28" spans="1:8" x14ac:dyDescent="0.25">
      <c r="C28" s="32"/>
      <c r="D28" s="32"/>
      <c r="F28" s="32"/>
      <c r="G28" s="32"/>
    </row>
    <row r="29" spans="1:8" x14ac:dyDescent="0.25">
      <c r="A29" s="6" t="s">
        <v>89</v>
      </c>
      <c r="C29" s="32"/>
      <c r="D29" s="32"/>
      <c r="F29" s="32"/>
      <c r="G29" s="32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1" spans="1:7" x14ac:dyDescent="0.25">
      <c r="C41"/>
      <c r="D41"/>
      <c r="F41"/>
      <c r="G41"/>
    </row>
    <row r="42" spans="1:7" x14ac:dyDescent="0.25">
      <c r="C42"/>
      <c r="D42"/>
      <c r="F42"/>
      <c r="G42"/>
    </row>
    <row r="48" spans="1:7" x14ac:dyDescent="0.25">
      <c r="A48" s="37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66" spans="1:1" ht="15.75" x14ac:dyDescent="0.25">
      <c r="A66" s="38"/>
    </row>
    <row r="67" spans="1:1" ht="15.75" x14ac:dyDescent="0.25">
      <c r="A67" s="38"/>
    </row>
    <row r="86" spans="3:3" x14ac:dyDescent="0.25">
      <c r="C86" s="16">
        <f>C85*C84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4"/>
  <sheetViews>
    <sheetView topLeftCell="A4" workbookViewId="0">
      <selection activeCell="G35" sqref="G3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.5703125" bestFit="1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13.28515625" customWidth="1"/>
    <col min="21" max="21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45</v>
      </c>
    </row>
    <row r="2" spans="1:22" x14ac:dyDescent="0.25">
      <c r="A2" s="4">
        <v>1</v>
      </c>
      <c r="B2" s="4">
        <f t="shared" ref="B2:B16" si="0">Q2</f>
        <v>750</v>
      </c>
      <c r="C2" s="4">
        <f t="shared" ref="C2:C16" si="1">B2*1.2</f>
        <v>900</v>
      </c>
      <c r="D2" s="4">
        <f t="shared" ref="D2:D16" si="2">C2*1.2</f>
        <v>1080</v>
      </c>
      <c r="E2" s="5">
        <f t="shared" ref="E2:E16" si="3">R2</f>
        <v>48000000</v>
      </c>
      <c r="F2" s="78">
        <f t="shared" ref="F2:F15" si="4">ROUND((E2/B2),0)</f>
        <v>64000</v>
      </c>
      <c r="G2" s="78">
        <f t="shared" ref="G2:G21" si="5">ROUND((E2/C2),0)</f>
        <v>53333</v>
      </c>
      <c r="H2" s="78">
        <f t="shared" ref="H2:H21" si="6">ROUND((E2/D2),0)</f>
        <v>44444</v>
      </c>
      <c r="I2" s="78">
        <f t="shared" ref="I2:I15" si="7">T2</f>
        <v>0</v>
      </c>
      <c r="J2" s="78">
        <f t="shared" ref="J2:J15" si="8">U2</f>
        <v>0</v>
      </c>
      <c r="K2" s="80"/>
      <c r="L2" s="80"/>
      <c r="M2" s="80"/>
      <c r="N2" s="80"/>
      <c r="O2">
        <v>0</v>
      </c>
      <c r="P2">
        <f t="shared" ref="P2:P11" si="9">O2/1.2</f>
        <v>0</v>
      </c>
      <c r="Q2">
        <v>750</v>
      </c>
      <c r="R2" s="2">
        <v>48000000</v>
      </c>
      <c r="S2" s="2">
        <v>5</v>
      </c>
    </row>
    <row r="3" spans="1:22" x14ac:dyDescent="0.25">
      <c r="A3" s="4">
        <v>2</v>
      </c>
      <c r="B3" s="4">
        <f t="shared" si="0"/>
        <v>784</v>
      </c>
      <c r="C3" s="4">
        <f t="shared" si="1"/>
        <v>940.8</v>
      </c>
      <c r="D3" s="4">
        <f t="shared" si="2"/>
        <v>1128.9599999999998</v>
      </c>
      <c r="E3" s="5">
        <f t="shared" si="3"/>
        <v>36000000</v>
      </c>
      <c r="F3" s="78">
        <f t="shared" si="4"/>
        <v>45918</v>
      </c>
      <c r="G3" s="78">
        <f t="shared" si="5"/>
        <v>38265</v>
      </c>
      <c r="H3" s="78">
        <f t="shared" si="6"/>
        <v>31888</v>
      </c>
      <c r="I3" s="78">
        <f t="shared" si="7"/>
        <v>0</v>
      </c>
      <c r="J3" s="78">
        <f t="shared" si="8"/>
        <v>0</v>
      </c>
      <c r="K3" s="80"/>
      <c r="L3" s="80"/>
      <c r="M3" s="80"/>
      <c r="N3" s="80"/>
      <c r="O3" s="75">
        <v>0</v>
      </c>
      <c r="P3" s="75">
        <f t="shared" si="9"/>
        <v>0</v>
      </c>
      <c r="Q3" s="75">
        <v>784</v>
      </c>
      <c r="R3" s="76">
        <v>36000000</v>
      </c>
      <c r="S3" s="2">
        <v>10</v>
      </c>
    </row>
    <row r="4" spans="1:22" x14ac:dyDescent="0.25">
      <c r="A4" s="4">
        <v>3</v>
      </c>
      <c r="B4" s="4">
        <f t="shared" si="0"/>
        <v>713</v>
      </c>
      <c r="C4" s="4">
        <f t="shared" si="1"/>
        <v>855.6</v>
      </c>
      <c r="D4" s="4">
        <f t="shared" si="2"/>
        <v>1026.72</v>
      </c>
      <c r="E4" s="5">
        <f t="shared" si="3"/>
        <v>44200000</v>
      </c>
      <c r="F4" s="74">
        <f t="shared" si="4"/>
        <v>61992</v>
      </c>
      <c r="G4" s="78">
        <f t="shared" si="5"/>
        <v>51660</v>
      </c>
      <c r="H4" s="78">
        <f t="shared" si="6"/>
        <v>43050</v>
      </c>
      <c r="I4" s="78">
        <f t="shared" si="7"/>
        <v>0</v>
      </c>
      <c r="J4" s="78">
        <f t="shared" si="8"/>
        <v>0</v>
      </c>
      <c r="K4" s="80"/>
      <c r="L4" s="80"/>
      <c r="M4" s="80"/>
      <c r="N4" s="80"/>
      <c r="O4">
        <v>0</v>
      </c>
      <c r="P4">
        <f t="shared" si="9"/>
        <v>0</v>
      </c>
      <c r="Q4">
        <v>713</v>
      </c>
      <c r="R4" s="2">
        <v>44200000</v>
      </c>
      <c r="S4" s="2">
        <v>13</v>
      </c>
    </row>
    <row r="5" spans="1:22" x14ac:dyDescent="0.25">
      <c r="A5" s="4">
        <v>4</v>
      </c>
      <c r="B5" s="4">
        <f t="shared" si="0"/>
        <v>740</v>
      </c>
      <c r="C5" s="4">
        <f t="shared" si="1"/>
        <v>888</v>
      </c>
      <c r="D5" s="4">
        <f t="shared" si="2"/>
        <v>1065.5999999999999</v>
      </c>
      <c r="E5" s="77">
        <f t="shared" si="3"/>
        <v>50100000</v>
      </c>
      <c r="F5" s="78">
        <f t="shared" si="4"/>
        <v>67703</v>
      </c>
      <c r="G5" s="78">
        <f t="shared" si="5"/>
        <v>56419</v>
      </c>
      <c r="H5" s="78">
        <f t="shared" si="6"/>
        <v>47016</v>
      </c>
      <c r="I5" s="78">
        <f t="shared" si="7"/>
        <v>0</v>
      </c>
      <c r="J5" s="78">
        <f t="shared" si="8"/>
        <v>0</v>
      </c>
      <c r="K5" s="80"/>
      <c r="L5" s="80"/>
      <c r="M5" s="80"/>
      <c r="N5" s="80"/>
      <c r="O5">
        <v>0</v>
      </c>
      <c r="P5">
        <f t="shared" si="9"/>
        <v>0</v>
      </c>
      <c r="Q5">
        <v>740</v>
      </c>
      <c r="R5" s="2">
        <v>50100000</v>
      </c>
      <c r="S5" s="2">
        <v>40</v>
      </c>
    </row>
    <row r="6" spans="1:22" x14ac:dyDescent="0.25">
      <c r="A6" s="4">
        <v>5</v>
      </c>
      <c r="B6" s="4">
        <f t="shared" si="0"/>
        <v>859.05632000000003</v>
      </c>
      <c r="C6" s="4">
        <f t="shared" si="1"/>
        <v>1030.8675840000001</v>
      </c>
      <c r="D6" s="4">
        <f t="shared" si="2"/>
        <v>1237.0411008000001</v>
      </c>
      <c r="E6" s="77">
        <f t="shared" si="3"/>
        <v>44257298</v>
      </c>
      <c r="F6" s="78">
        <f t="shared" si="4"/>
        <v>51519</v>
      </c>
      <c r="G6" s="78">
        <f t="shared" si="5"/>
        <v>42932</v>
      </c>
      <c r="H6" s="78">
        <f t="shared" si="6"/>
        <v>35777</v>
      </c>
      <c r="I6" s="78">
        <f t="shared" si="7"/>
        <v>6.88</v>
      </c>
      <c r="J6" s="78">
        <f t="shared" si="8"/>
        <v>74.056319999999999</v>
      </c>
      <c r="K6" s="80"/>
      <c r="L6" s="80"/>
      <c r="M6" s="80"/>
      <c r="N6" s="80"/>
      <c r="O6">
        <v>0</v>
      </c>
      <c r="P6">
        <f t="shared" si="9"/>
        <v>0</v>
      </c>
      <c r="Q6">
        <f>785+U6</f>
        <v>859.05632000000003</v>
      </c>
      <c r="R6" s="2">
        <v>44257298</v>
      </c>
      <c r="S6" s="2">
        <v>38</v>
      </c>
      <c r="T6">
        <f>3.81+3.07</f>
        <v>6.88</v>
      </c>
      <c r="U6">
        <f>T6*10.764</f>
        <v>74.056319999999999</v>
      </c>
    </row>
    <row r="7" spans="1:22" x14ac:dyDescent="0.25">
      <c r="A7" s="4">
        <v>6</v>
      </c>
      <c r="B7" s="4">
        <f t="shared" si="0"/>
        <v>790</v>
      </c>
      <c r="C7" s="4">
        <f t="shared" si="1"/>
        <v>948</v>
      </c>
      <c r="D7" s="4">
        <f t="shared" si="2"/>
        <v>1137.5999999999999</v>
      </c>
      <c r="E7" s="77">
        <f t="shared" si="3"/>
        <v>49300000</v>
      </c>
      <c r="F7" s="74">
        <f t="shared" si="4"/>
        <v>62405</v>
      </c>
      <c r="G7" s="78">
        <f t="shared" si="5"/>
        <v>52004</v>
      </c>
      <c r="H7" s="78">
        <f t="shared" si="6"/>
        <v>43337</v>
      </c>
      <c r="I7" s="78">
        <f t="shared" si="7"/>
        <v>0</v>
      </c>
      <c r="J7" s="78">
        <f t="shared" si="8"/>
        <v>0</v>
      </c>
      <c r="K7" s="80"/>
      <c r="L7" s="80"/>
      <c r="M7" s="80"/>
      <c r="N7" s="80"/>
      <c r="O7">
        <v>0</v>
      </c>
      <c r="P7">
        <f t="shared" si="9"/>
        <v>0</v>
      </c>
      <c r="Q7">
        <v>790</v>
      </c>
      <c r="R7" s="2">
        <v>49300000</v>
      </c>
      <c r="S7" s="2"/>
    </row>
    <row r="8" spans="1:22" x14ac:dyDescent="0.25">
      <c r="A8" s="4">
        <v>7</v>
      </c>
      <c r="B8" s="4">
        <f t="shared" si="0"/>
        <v>851</v>
      </c>
      <c r="C8" s="4">
        <f t="shared" si="1"/>
        <v>1021.1999999999999</v>
      </c>
      <c r="D8" s="4">
        <f t="shared" si="2"/>
        <v>1225.4399999999998</v>
      </c>
      <c r="E8" s="77">
        <f t="shared" si="3"/>
        <v>43000000</v>
      </c>
      <c r="F8" s="78">
        <f t="shared" si="4"/>
        <v>50529</v>
      </c>
      <c r="G8" s="78">
        <f t="shared" si="5"/>
        <v>42107</v>
      </c>
      <c r="H8" s="78">
        <f t="shared" si="6"/>
        <v>35089</v>
      </c>
      <c r="I8" s="78">
        <f t="shared" si="7"/>
        <v>0</v>
      </c>
      <c r="J8" s="78">
        <f t="shared" si="8"/>
        <v>0</v>
      </c>
      <c r="K8" s="80"/>
      <c r="L8" s="80"/>
      <c r="M8" s="80"/>
      <c r="N8" s="80"/>
      <c r="O8">
        <v>0</v>
      </c>
      <c r="P8">
        <f t="shared" si="9"/>
        <v>0</v>
      </c>
      <c r="Q8">
        <v>851</v>
      </c>
      <c r="R8" s="2">
        <v>43000000</v>
      </c>
      <c r="S8" s="2">
        <v>54</v>
      </c>
    </row>
    <row r="9" spans="1:22" x14ac:dyDescent="0.25">
      <c r="A9" s="4">
        <v>8</v>
      </c>
      <c r="B9" s="4">
        <f t="shared" si="0"/>
        <v>744</v>
      </c>
      <c r="C9" s="4">
        <f t="shared" si="1"/>
        <v>892.8</v>
      </c>
      <c r="D9" s="4">
        <f t="shared" si="2"/>
        <v>1071.3599999999999</v>
      </c>
      <c r="E9" s="77">
        <f t="shared" si="3"/>
        <v>50700000</v>
      </c>
      <c r="F9" s="78">
        <f t="shared" si="4"/>
        <v>68145</v>
      </c>
      <c r="G9" s="78">
        <f t="shared" si="5"/>
        <v>56788</v>
      </c>
      <c r="H9" s="78">
        <f t="shared" si="6"/>
        <v>47323</v>
      </c>
      <c r="I9" s="78">
        <f t="shared" si="7"/>
        <v>0</v>
      </c>
      <c r="J9" s="78">
        <f t="shared" si="8"/>
        <v>0</v>
      </c>
      <c r="K9" s="80"/>
      <c r="L9" s="80"/>
      <c r="M9" s="80"/>
      <c r="N9" s="80"/>
      <c r="O9">
        <v>0</v>
      </c>
      <c r="P9">
        <f t="shared" si="9"/>
        <v>0</v>
      </c>
      <c r="Q9">
        <v>744</v>
      </c>
      <c r="R9" s="2">
        <v>50700000</v>
      </c>
      <c r="S9" s="2">
        <v>5</v>
      </c>
    </row>
    <row r="10" spans="1:22" x14ac:dyDescent="0.25">
      <c r="A10" s="4">
        <v>9</v>
      </c>
      <c r="B10" s="4">
        <f t="shared" si="0"/>
        <v>770</v>
      </c>
      <c r="C10" s="4">
        <f t="shared" si="1"/>
        <v>924</v>
      </c>
      <c r="D10" s="4">
        <f t="shared" si="2"/>
        <v>1108.8</v>
      </c>
      <c r="E10" s="77">
        <f t="shared" si="3"/>
        <v>45000000</v>
      </c>
      <c r="F10" s="74">
        <f t="shared" si="4"/>
        <v>58442</v>
      </c>
      <c r="G10" s="78">
        <f t="shared" si="5"/>
        <v>48701</v>
      </c>
      <c r="H10" s="78">
        <f t="shared" si="6"/>
        <v>40584</v>
      </c>
      <c r="I10" s="78">
        <f t="shared" si="7"/>
        <v>0</v>
      </c>
      <c r="J10" s="78">
        <f t="shared" si="8"/>
        <v>0</v>
      </c>
      <c r="K10" s="80"/>
      <c r="L10" s="80"/>
      <c r="M10" s="80"/>
      <c r="N10" s="80"/>
      <c r="O10">
        <v>0</v>
      </c>
      <c r="P10">
        <f t="shared" si="9"/>
        <v>0</v>
      </c>
      <c r="Q10">
        <v>770</v>
      </c>
      <c r="R10" s="2">
        <v>45000000</v>
      </c>
      <c r="S10" s="2"/>
    </row>
    <row r="11" spans="1:22" x14ac:dyDescent="0.25">
      <c r="A11" s="4">
        <v>10</v>
      </c>
      <c r="B11" s="4">
        <f t="shared" si="0"/>
        <v>762</v>
      </c>
      <c r="C11" s="4">
        <f t="shared" si="1"/>
        <v>914.4</v>
      </c>
      <c r="D11" s="4">
        <f t="shared" si="2"/>
        <v>1097.28</v>
      </c>
      <c r="E11" s="77">
        <f t="shared" si="3"/>
        <v>40000000</v>
      </c>
      <c r="F11" s="78">
        <f t="shared" si="4"/>
        <v>52493</v>
      </c>
      <c r="G11" s="78">
        <f t="shared" si="5"/>
        <v>43745</v>
      </c>
      <c r="H11" s="78">
        <f t="shared" si="6"/>
        <v>36454</v>
      </c>
      <c r="I11" s="78">
        <f t="shared" si="7"/>
        <v>0</v>
      </c>
      <c r="J11" s="78">
        <f t="shared" si="8"/>
        <v>0</v>
      </c>
      <c r="K11" s="80"/>
      <c r="L11" s="80"/>
      <c r="M11" s="80"/>
      <c r="N11" s="80"/>
      <c r="O11">
        <v>0</v>
      </c>
      <c r="P11">
        <f t="shared" si="9"/>
        <v>0</v>
      </c>
      <c r="Q11">
        <v>762</v>
      </c>
      <c r="R11" s="2">
        <v>40000000</v>
      </c>
      <c r="S11" s="2">
        <v>55</v>
      </c>
    </row>
    <row r="12" spans="1:22" x14ac:dyDescent="0.25">
      <c r="A12" s="4">
        <v>11</v>
      </c>
      <c r="B12" s="4">
        <f t="shared" si="0"/>
        <v>774</v>
      </c>
      <c r="C12" s="4">
        <f t="shared" si="1"/>
        <v>928.8</v>
      </c>
      <c r="D12" s="4">
        <f t="shared" si="2"/>
        <v>1114.56</v>
      </c>
      <c r="E12" s="77">
        <f t="shared" si="3"/>
        <v>45000000</v>
      </c>
      <c r="F12" s="74">
        <f t="shared" si="4"/>
        <v>58140</v>
      </c>
      <c r="G12" s="78">
        <f t="shared" si="5"/>
        <v>48450</v>
      </c>
      <c r="H12" s="78">
        <f t="shared" si="6"/>
        <v>40375</v>
      </c>
      <c r="I12" s="78">
        <f t="shared" si="7"/>
        <v>0</v>
      </c>
      <c r="J12" s="78">
        <f t="shared" si="8"/>
        <v>0</v>
      </c>
      <c r="K12" s="80"/>
      <c r="L12" s="80"/>
      <c r="M12" s="80"/>
      <c r="N12" s="80"/>
      <c r="O12">
        <v>0</v>
      </c>
      <c r="P12">
        <f t="shared" ref="P12:P15" si="10">O12/1.2</f>
        <v>0</v>
      </c>
      <c r="Q12">
        <v>774</v>
      </c>
      <c r="R12" s="2">
        <v>45000000</v>
      </c>
      <c r="S12" s="2">
        <v>49</v>
      </c>
    </row>
    <row r="13" spans="1:22" x14ac:dyDescent="0.25">
      <c r="A13" s="4">
        <v>12</v>
      </c>
      <c r="B13" s="4">
        <f t="shared" si="0"/>
        <v>762</v>
      </c>
      <c r="C13" s="4">
        <f t="shared" si="1"/>
        <v>914.4</v>
      </c>
      <c r="D13" s="4">
        <f t="shared" si="2"/>
        <v>1097.28</v>
      </c>
      <c r="E13" s="77">
        <f t="shared" si="3"/>
        <v>45000000</v>
      </c>
      <c r="F13" s="74">
        <f t="shared" si="4"/>
        <v>59055</v>
      </c>
      <c r="G13" s="78">
        <f t="shared" si="5"/>
        <v>49213</v>
      </c>
      <c r="H13" s="78">
        <f t="shared" si="6"/>
        <v>41010</v>
      </c>
      <c r="I13" s="78">
        <f t="shared" si="7"/>
        <v>0</v>
      </c>
      <c r="J13" s="78">
        <f t="shared" si="8"/>
        <v>0</v>
      </c>
      <c r="K13" s="80"/>
      <c r="L13" s="80"/>
      <c r="M13" s="80"/>
      <c r="N13" s="80"/>
      <c r="O13">
        <v>0</v>
      </c>
      <c r="P13">
        <f t="shared" si="10"/>
        <v>0</v>
      </c>
      <c r="Q13">
        <v>762</v>
      </c>
      <c r="R13" s="2">
        <v>45000000</v>
      </c>
      <c r="S13" s="2">
        <v>16</v>
      </c>
    </row>
    <row r="14" spans="1:22" x14ac:dyDescent="0.25">
      <c r="A14" s="4">
        <v>13</v>
      </c>
      <c r="B14" s="4">
        <f t="shared" si="0"/>
        <v>804</v>
      </c>
      <c r="C14" s="4">
        <f t="shared" si="1"/>
        <v>964.8</v>
      </c>
      <c r="D14" s="4">
        <f t="shared" si="2"/>
        <v>1157.76</v>
      </c>
      <c r="E14" s="77">
        <f t="shared" si="3"/>
        <v>45000000</v>
      </c>
      <c r="F14" s="78">
        <f t="shared" si="4"/>
        <v>55970</v>
      </c>
      <c r="G14" s="78">
        <f t="shared" si="5"/>
        <v>46642</v>
      </c>
      <c r="H14" s="78">
        <f t="shared" si="6"/>
        <v>38868</v>
      </c>
      <c r="I14" s="78">
        <f t="shared" si="7"/>
        <v>0</v>
      </c>
      <c r="J14" s="78">
        <f t="shared" si="8"/>
        <v>0</v>
      </c>
      <c r="K14" s="80"/>
      <c r="L14" s="80"/>
      <c r="M14" s="80"/>
      <c r="N14" s="80"/>
      <c r="O14">
        <v>0</v>
      </c>
      <c r="P14">
        <f t="shared" si="10"/>
        <v>0</v>
      </c>
      <c r="Q14">
        <v>804</v>
      </c>
      <c r="R14" s="2">
        <v>45000000</v>
      </c>
      <c r="S14" s="2">
        <v>42</v>
      </c>
    </row>
    <row r="15" spans="1:22" x14ac:dyDescent="0.25">
      <c r="A15" s="4">
        <v>14</v>
      </c>
      <c r="B15" s="4">
        <f t="shared" si="0"/>
        <v>750</v>
      </c>
      <c r="C15" s="4">
        <f t="shared" si="1"/>
        <v>900</v>
      </c>
      <c r="D15" s="4">
        <f t="shared" si="2"/>
        <v>1080</v>
      </c>
      <c r="E15" s="77">
        <f t="shared" si="3"/>
        <v>42500000</v>
      </c>
      <c r="F15" s="74">
        <f t="shared" si="4"/>
        <v>56667</v>
      </c>
      <c r="G15" s="78">
        <f t="shared" si="5"/>
        <v>47222</v>
      </c>
      <c r="H15" s="78">
        <f t="shared" si="6"/>
        <v>39352</v>
      </c>
      <c r="I15" s="78">
        <f t="shared" si="7"/>
        <v>0</v>
      </c>
      <c r="J15" s="78">
        <f t="shared" si="8"/>
        <v>0</v>
      </c>
      <c r="K15" s="80"/>
      <c r="L15" s="80"/>
      <c r="M15" s="80"/>
      <c r="N15" s="80"/>
      <c r="O15">
        <v>0</v>
      </c>
      <c r="P15">
        <f t="shared" si="10"/>
        <v>0</v>
      </c>
      <c r="Q15">
        <v>750</v>
      </c>
      <c r="R15" s="2">
        <v>42500000</v>
      </c>
      <c r="S15" s="2">
        <v>23</v>
      </c>
    </row>
    <row r="16" spans="1:22" x14ac:dyDescent="0.25">
      <c r="A16" s="4">
        <v>15</v>
      </c>
      <c r="B16" s="4">
        <f t="shared" si="0"/>
        <v>1063</v>
      </c>
      <c r="C16" s="4">
        <f t="shared" si="1"/>
        <v>1275.5999999999999</v>
      </c>
      <c r="D16" s="4">
        <f t="shared" si="2"/>
        <v>1530.7199999999998</v>
      </c>
      <c r="E16" s="77">
        <f t="shared" si="3"/>
        <v>44400000</v>
      </c>
      <c r="F16" s="78">
        <f t="shared" ref="F16" si="11">ROUND((E16/B16),0)</f>
        <v>41769</v>
      </c>
      <c r="G16" s="78">
        <f t="shared" si="5"/>
        <v>34807</v>
      </c>
      <c r="H16" s="78">
        <f t="shared" si="6"/>
        <v>29006</v>
      </c>
      <c r="I16" s="78" t="str">
        <f t="shared" ref="I16" si="12">T16</f>
        <v>31.03.22</v>
      </c>
      <c r="J16" s="78">
        <f t="shared" ref="J16" si="13">U16</f>
        <v>48.976199999999999</v>
      </c>
      <c r="K16" s="80"/>
      <c r="L16" s="80"/>
      <c r="M16" s="80"/>
      <c r="N16" s="80"/>
      <c r="O16">
        <v>0</v>
      </c>
      <c r="P16">
        <f t="shared" ref="P16" si="14">O16/1.2</f>
        <v>0</v>
      </c>
      <c r="Q16">
        <v>1063</v>
      </c>
      <c r="R16" s="2">
        <v>44400000</v>
      </c>
      <c r="S16" s="2">
        <v>14</v>
      </c>
      <c r="T16" t="s">
        <v>90</v>
      </c>
      <c r="U16">
        <f>4.55*10.764</f>
        <v>48.976199999999999</v>
      </c>
      <c r="V16">
        <f>2.42*10.764</f>
        <v>26.048879999999997</v>
      </c>
    </row>
    <row r="17" spans="1:19" x14ac:dyDescent="0.25">
      <c r="A17" s="4">
        <v>16</v>
      </c>
      <c r="B17" s="4">
        <f t="shared" ref="B17:B21" si="15">Q17</f>
        <v>0</v>
      </c>
      <c r="C17" s="4">
        <f t="shared" ref="C17:C21" si="16">B17*1.2</f>
        <v>0</v>
      </c>
      <c r="D17" s="4">
        <f t="shared" ref="D17:D21" si="17">C17*1.2</f>
        <v>0</v>
      </c>
      <c r="E17" s="77">
        <f t="shared" ref="E17:E21" si="18">R17</f>
        <v>0</v>
      </c>
      <c r="F17" s="78" t="e">
        <f t="shared" ref="F17" si="19">ROUND((E17/B17),0)</f>
        <v>#DIV/0!</v>
      </c>
      <c r="G17" s="78" t="e">
        <f t="shared" si="5"/>
        <v>#DIV/0!</v>
      </c>
      <c r="H17" s="78" t="e">
        <f t="shared" si="6"/>
        <v>#DIV/0!</v>
      </c>
      <c r="I17" s="78">
        <f t="shared" ref="I17" si="20">T17</f>
        <v>0</v>
      </c>
      <c r="J17" s="78">
        <f t="shared" ref="J17" si="21">U17</f>
        <v>0</v>
      </c>
      <c r="K17" s="80"/>
      <c r="L17" s="80"/>
      <c r="M17" s="80"/>
      <c r="N17" s="80"/>
      <c r="O17">
        <v>0</v>
      </c>
      <c r="P17">
        <f t="shared" ref="P17" si="22">O17/1.2</f>
        <v>0</v>
      </c>
      <c r="Q17">
        <f t="shared" ref="Q17" si="23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5"/>
        <v>0</v>
      </c>
      <c r="C18" s="4">
        <f t="shared" si="16"/>
        <v>0</v>
      </c>
      <c r="D18" s="4">
        <f t="shared" si="17"/>
        <v>0</v>
      </c>
      <c r="E18" s="77">
        <f t="shared" si="18"/>
        <v>0</v>
      </c>
      <c r="F18" s="78" t="e">
        <f t="shared" ref="F18:F21" si="24">ROUND((E18/B18),0)</f>
        <v>#DIV/0!</v>
      </c>
      <c r="G18" s="78" t="e">
        <f t="shared" si="5"/>
        <v>#DIV/0!</v>
      </c>
      <c r="H18" s="78" t="e">
        <f t="shared" si="6"/>
        <v>#DIV/0!</v>
      </c>
      <c r="I18" s="78">
        <f t="shared" ref="I18:J21" si="25">T18</f>
        <v>0</v>
      </c>
      <c r="J18" s="78">
        <f t="shared" si="25"/>
        <v>0</v>
      </c>
      <c r="K18" s="80"/>
      <c r="L18" s="80"/>
      <c r="M18" s="80"/>
      <c r="N18" s="80"/>
      <c r="O18">
        <v>0</v>
      </c>
      <c r="P18">
        <f t="shared" ref="P18" si="26">O18/1.2</f>
        <v>0</v>
      </c>
      <c r="Q18">
        <f t="shared" ref="Q18:Q21" si="2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5"/>
        <v>0</v>
      </c>
      <c r="C19" s="4">
        <f t="shared" si="16"/>
        <v>0</v>
      </c>
      <c r="D19" s="4">
        <f t="shared" si="17"/>
        <v>0</v>
      </c>
      <c r="E19" s="77">
        <f t="shared" si="18"/>
        <v>0</v>
      </c>
      <c r="F19" s="78" t="e">
        <f t="shared" si="24"/>
        <v>#DIV/0!</v>
      </c>
      <c r="G19" s="78" t="e">
        <f t="shared" si="5"/>
        <v>#DIV/0!</v>
      </c>
      <c r="H19" s="78" t="e">
        <f t="shared" si="6"/>
        <v>#DIV/0!</v>
      </c>
      <c r="I19" s="78">
        <f t="shared" si="25"/>
        <v>0</v>
      </c>
      <c r="J19" s="78">
        <f t="shared" si="25"/>
        <v>0</v>
      </c>
      <c r="K19" s="80"/>
      <c r="L19" s="80"/>
      <c r="M19" s="80"/>
      <c r="N19" s="80"/>
      <c r="O19">
        <v>0</v>
      </c>
      <c r="P19">
        <f>O19/1.2</f>
        <v>0</v>
      </c>
      <c r="Q19">
        <f t="shared" si="2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28">Q20</f>
        <v>0</v>
      </c>
      <c r="C20" s="4">
        <f t="shared" ref="C20" si="29">B20*1.2</f>
        <v>0</v>
      </c>
      <c r="D20" s="4">
        <f t="shared" ref="D20" si="30">C20*1.2</f>
        <v>0</v>
      </c>
      <c r="E20" s="5">
        <f t="shared" ref="E20" si="31">R20</f>
        <v>0</v>
      </c>
      <c r="F20" s="78" t="e">
        <f t="shared" ref="F20" si="32">ROUND((E20/B20),0)</f>
        <v>#DIV/0!</v>
      </c>
      <c r="G20" s="78" t="e">
        <f t="shared" si="5"/>
        <v>#DIV/0!</v>
      </c>
      <c r="H20" s="78" t="e">
        <f t="shared" si="6"/>
        <v>#DIV/0!</v>
      </c>
      <c r="I20" s="78">
        <f t="shared" ref="I20" si="33">T20</f>
        <v>0</v>
      </c>
      <c r="J20" s="78">
        <f t="shared" ref="J20" si="34">U20</f>
        <v>0</v>
      </c>
      <c r="K20" s="80"/>
      <c r="L20" s="80"/>
      <c r="M20" s="80"/>
      <c r="N20" s="80"/>
      <c r="O20">
        <v>0</v>
      </c>
      <c r="P20">
        <f t="shared" ref="P20" si="35">O20/1.2</f>
        <v>0</v>
      </c>
      <c r="Q20">
        <f t="shared" ref="Q20" si="3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5"/>
        <v>0</v>
      </c>
      <c r="C21" s="4">
        <f t="shared" si="16"/>
        <v>0</v>
      </c>
      <c r="D21" s="4">
        <f t="shared" si="17"/>
        <v>0</v>
      </c>
      <c r="E21" s="5">
        <f t="shared" si="18"/>
        <v>0</v>
      </c>
      <c r="F21" s="4" t="e">
        <f t="shared" si="24"/>
        <v>#DIV/0!</v>
      </c>
      <c r="G21" s="4" t="e">
        <f t="shared" si="5"/>
        <v>#DIV/0!</v>
      </c>
      <c r="H21" s="4" t="e">
        <f t="shared" si="6"/>
        <v>#DIV/0!</v>
      </c>
      <c r="I21" s="4">
        <f t="shared" si="25"/>
        <v>0</v>
      </c>
      <c r="J21" s="4">
        <f t="shared" si="25"/>
        <v>0</v>
      </c>
      <c r="O21">
        <v>0</v>
      </c>
      <c r="P21">
        <f>O21/1.2</f>
        <v>0</v>
      </c>
      <c r="Q21">
        <f t="shared" si="2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  <c r="G24" s="10" t="s">
        <v>87</v>
      </c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/>
      <c r="D28" s="68"/>
      <c r="F28" s="53" t="s">
        <v>81</v>
      </c>
      <c r="G28" s="53">
        <v>725</v>
      </c>
      <c r="J28" s="10" t="s">
        <v>91</v>
      </c>
    </row>
    <row r="29" spans="1:19" s="10" customFormat="1" x14ac:dyDescent="0.25">
      <c r="C29" s="68"/>
      <c r="D29" s="68"/>
      <c r="F29" s="53" t="s">
        <v>82</v>
      </c>
      <c r="G29" s="53">
        <v>26</v>
      </c>
      <c r="H29" s="10">
        <f>2.42*10.764</f>
        <v>26.048879999999997</v>
      </c>
    </row>
    <row r="30" spans="1:19" s="10" customFormat="1" x14ac:dyDescent="0.25">
      <c r="C30" s="68"/>
      <c r="D30" s="68"/>
      <c r="F30" s="53" t="s">
        <v>83</v>
      </c>
      <c r="G30" s="53">
        <f>G29+G28</f>
        <v>751</v>
      </c>
    </row>
    <row r="31" spans="1:19" s="10" customFormat="1" x14ac:dyDescent="0.25">
      <c r="C31" s="68"/>
      <c r="D31" s="68"/>
      <c r="F31" s="53" t="s">
        <v>84</v>
      </c>
      <c r="G31" s="53">
        <f>G30*1.1</f>
        <v>826.1</v>
      </c>
      <c r="H31" s="10">
        <f>G31/G28</f>
        <v>1.139448275862069</v>
      </c>
    </row>
    <row r="32" spans="1:19" s="10" customFormat="1" x14ac:dyDescent="0.25">
      <c r="F32" s="53" t="s">
        <v>71</v>
      </c>
      <c r="G32" s="53">
        <v>58000</v>
      </c>
      <c r="H32" s="10" t="s">
        <v>88</v>
      </c>
    </row>
    <row r="33" spans="3:10" s="10" customFormat="1" x14ac:dyDescent="0.25">
      <c r="C33" s="71"/>
      <c r="D33" s="71"/>
      <c r="F33" s="71" t="s">
        <v>72</v>
      </c>
      <c r="G33" s="71">
        <f>G32*G30</f>
        <v>43558000</v>
      </c>
    </row>
    <row r="34" spans="3:10" s="10" customFormat="1" x14ac:dyDescent="0.25">
      <c r="C34" s="71"/>
      <c r="D34" s="71"/>
      <c r="F34" s="71" t="s">
        <v>86</v>
      </c>
      <c r="G34" s="71">
        <v>1500000</v>
      </c>
      <c r="J34" s="10">
        <v>4.5</v>
      </c>
    </row>
    <row r="35" spans="3:10" s="10" customFormat="1" x14ac:dyDescent="0.25">
      <c r="C35" s="71"/>
      <c r="D35" s="71"/>
      <c r="F35" s="71" t="s">
        <v>83</v>
      </c>
      <c r="G35" s="71">
        <f>G34+G33</f>
        <v>45058000</v>
      </c>
    </row>
    <row r="36" spans="3:10" s="10" customFormat="1" x14ac:dyDescent="0.25">
      <c r="C36" s="71"/>
      <c r="D36" s="71"/>
      <c r="F36" s="71" t="s">
        <v>24</v>
      </c>
      <c r="G36" s="71">
        <f>G33*90%</f>
        <v>39202200</v>
      </c>
    </row>
    <row r="37" spans="3:10" s="10" customFormat="1" x14ac:dyDescent="0.25">
      <c r="C37" s="71"/>
      <c r="D37" s="71"/>
      <c r="F37" s="71" t="s">
        <v>25</v>
      </c>
      <c r="G37" s="71">
        <f>G33*80%</f>
        <v>34846400</v>
      </c>
    </row>
    <row r="38" spans="3:10" s="10" customFormat="1" x14ac:dyDescent="0.25">
      <c r="C38" s="71"/>
      <c r="D38" s="71"/>
    </row>
    <row r="39" spans="3:10" s="10" customFormat="1" x14ac:dyDescent="0.25">
      <c r="C39" s="71"/>
      <c r="D39" s="71"/>
    </row>
    <row r="40" spans="3:10" s="10" customFormat="1" x14ac:dyDescent="0.25">
      <c r="G40" s="10" t="s">
        <v>85</v>
      </c>
    </row>
    <row r="41" spans="3:10" s="10" customFormat="1" x14ac:dyDescent="0.25"/>
    <row r="42" spans="3:10" s="10" customFormat="1" x14ac:dyDescent="0.25"/>
    <row r="43" spans="3:10" s="10" customFormat="1" x14ac:dyDescent="0.25"/>
    <row r="44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10E2E-747D-4114-A894-DCBD8D70656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1E907-98C0-43E5-8E59-076316A654A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77613-C4D2-4F54-BC7B-34822784549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A7673-6773-4F9B-BD46-E08BD23E523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Depreciation</vt:lpstr>
      <vt:lpstr>Site Measurement</vt:lpstr>
      <vt:lpstr>Calculation</vt:lpstr>
      <vt:lpstr>22-23</vt:lpstr>
      <vt:lpstr>Sheet15</vt:lpstr>
      <vt:lpstr>Sheet14</vt:lpstr>
      <vt:lpstr>Sheet13</vt:lpstr>
      <vt:lpstr>Sheet12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2023-10-16T10:07:00Z</dcterms:modified>
</cp:coreProperties>
</file>