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_Mira Road_Arunkumar Anilkumar Yadav\"/>
    </mc:Choice>
  </mc:AlternateContent>
  <xr:revisionPtr revIDLastSave="0" documentId="13_ncr:1_{4FBF73A5-9966-49A5-9C91-82648899C0A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4" l="1"/>
  <c r="C5" i="25"/>
  <c r="C4" i="25"/>
  <c r="C3" i="25"/>
  <c r="Q2" i="4"/>
  <c r="B2" i="4" s="1"/>
  <c r="C2" i="4" s="1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l="1"/>
  <c r="B19" i="23" s="1"/>
  <c r="B25" i="23" l="1"/>
  <c r="B20" i="23"/>
  <c r="C20" i="23" s="1"/>
  <c r="B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<sst xmlns="http://schemas.openxmlformats.org/spreadsheetml/2006/main" count="129" uniqueCount="87">
  <si>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</si>
  <si>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</si>
  <si>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</si>
  <si>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</si>
  <si>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</si>
  <si>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</si>
  <si>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</si>
  <si>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</si>
  <si>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</si>
  <si>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</si>
  <si>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</si>
  <si>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</si>
  <si>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</si>
  <si>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</si>
  <si>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</si>
  <si>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</si>
  <si>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</si>
  <si>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</si>
  <si>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</si>
  <si>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</si>
  <si>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</si>
  <si>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</si>
  <si>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</si>
  <si>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</si>
  <si>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</si>
  <si>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</si>
  <si>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</si>
  <si>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</si>
  <si>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</si>
  <si>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</si>
  <si>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</si>
  <si>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</si>
  <si>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</si>
  <si>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</si>
  <si>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</si>
  <si>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</si>
  <si>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</si>
  <si>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</si>
  <si>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</si>
  <si>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</si>
  <si>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</si>
  <si>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</si>
  <si>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</si>
  <si>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</si>
  <si>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</si>
  <si>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</si>
  <si>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</si>
  <si>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</si>
  <si>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</si>
  <si>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</si>
  <si>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</si>
  <si>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</si>
  <si>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</si>
  <si>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</si>
  <si>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</si>
  <si>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</si>
  <si>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</si>
  <si>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</si>
  <si>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</si>
  <si>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</si>
  <si>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</si>
  <si>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</si>
  <si>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</si>
  <si>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</si>
  <si>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</si>
  <si>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</si>
  <si>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</si>
  <si>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</si>
  <si>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</si>
  <si>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</si>
  <si>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</si>
  <si>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</si>
  <si>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</si>
  <si>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</si>
  <si>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</si>
  <si>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</si>
  <si>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</si>
  <si>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</si>
  <si>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</si>
  <si>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</si>
  <si>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</si>
  <si>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</si>
  <si>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</si>
  <si>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</si>
  <si>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- 2006</t>
  </si>
  <si>
    <t>31.03.2022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</si>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</sst>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9" xfId="0" applyFont="1" applyBorder="1"/>
    <xf numFmtId="0" fontId="10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49</xdr:row>
      <xdr:rowOff>29845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6749E-9724-7D50-1C07-35457568C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909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A0BAE-D546-416D-CC84-7BC1080A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E1933-6D66-0713-41D7-1D53626A7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0" t="s">
        <v>76</v>
      </c>
      <c r="C3" s="51">
        <f>374860*0.85</f>
        <v>318631</v>
      </c>
      <c r="D3" s="40"/>
      <c r="E3" s="40"/>
      <c r="F3" s="40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0" t="s">
        <v>82</v>
      </c>
      <c r="C4" s="51">
        <f>C3*10%</f>
        <v>31863.100000000002</v>
      </c>
      <c r="D4" s="40"/>
      <c r="E4" s="40"/>
      <c r="F4" s="40"/>
      <c r="H4" s="55" t="s">
        <v>41</v>
      </c>
      <c r="I4" s="40" t="s">
        <v>42</v>
      </c>
      <c r="J4" s="40" t="s">
        <v>43</v>
      </c>
      <c r="K4" s="40">
        <v>2554.8123374210331</v>
      </c>
      <c r="L4" s="40">
        <v>2248.2348569305091</v>
      </c>
    </row>
    <row r="5" spans="2:12" x14ac:dyDescent="0.25">
      <c r="B5" s="40" t="s">
        <v>77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0"/>
      <c r="K5" s="40" t="s">
        <v>45</v>
      </c>
      <c r="L5" s="40" t="s">
        <v>42</v>
      </c>
    </row>
    <row r="6" spans="2:12" x14ac:dyDescent="0.25">
      <c r="B6" s="40" t="s">
        <v>78</v>
      </c>
      <c r="C6" s="51">
        <v>29400</v>
      </c>
      <c r="D6" s="40"/>
      <c r="E6" s="40"/>
      <c r="F6" s="40"/>
      <c r="H6" s="60" t="s">
        <v>46</v>
      </c>
      <c r="I6" s="55">
        <v>0.9</v>
      </c>
      <c r="J6" s="40" t="s">
        <v>47</v>
      </c>
      <c r="K6" s="40" t="s">
        <v>48</v>
      </c>
      <c r="L6" s="40" t="s">
        <v>49</v>
      </c>
    </row>
    <row r="7" spans="2:12" x14ac:dyDescent="0.25">
      <c r="B7" s="40" t="s">
        <v>79</v>
      </c>
      <c r="C7" s="51">
        <f>C5-C6</f>
        <v>321094.09999999998</v>
      </c>
      <c r="D7" s="40"/>
      <c r="E7" s="40"/>
      <c r="F7" s="40"/>
      <c r="H7" s="59" t="s">
        <v>50</v>
      </c>
      <c r="I7" s="55">
        <v>0.8</v>
      </c>
      <c r="J7" s="40"/>
      <c r="K7" s="59" t="s">
        <v>46</v>
      </c>
      <c r="L7" s="55">
        <v>0.05</v>
      </c>
    </row>
    <row r="8" spans="2:12" ht="30" x14ac:dyDescent="0.25">
      <c r="B8" s="61" t="s">
        <v>80</v>
      </c>
      <c r="C8" s="51">
        <f>C7*D13%</f>
        <v>266508.10299999994</v>
      </c>
      <c r="D8" s="40"/>
      <c r="E8" s="40"/>
      <c r="F8" s="40"/>
      <c r="H8" s="59" t="s">
        <v>51</v>
      </c>
      <c r="I8" s="55">
        <v>0.7</v>
      </c>
      <c r="J8" s="40"/>
      <c r="K8" s="62" t="s">
        <v>52</v>
      </c>
      <c r="L8" s="55">
        <v>0.1</v>
      </c>
    </row>
    <row r="9" spans="2:12" x14ac:dyDescent="0.25">
      <c r="B9" s="40" t="s">
        <v>81</v>
      </c>
      <c r="C9" s="56">
        <f>C6+C8</f>
        <v>295908.10299999994</v>
      </c>
      <c r="D9" s="57" t="s">
        <v>62</v>
      </c>
      <c r="E9" s="58">
        <f>C9/10.764</f>
        <v>27490.533537718318</v>
      </c>
      <c r="F9" s="57" t="s">
        <v>63</v>
      </c>
      <c r="H9" s="59" t="s">
        <v>53</v>
      </c>
      <c r="I9" s="55">
        <v>0.6</v>
      </c>
      <c r="J9" s="40"/>
      <c r="K9" s="40" t="s">
        <v>54</v>
      </c>
      <c r="L9" s="55">
        <v>0.15</v>
      </c>
    </row>
    <row r="10" spans="2:12" x14ac:dyDescent="0.25">
      <c r="C10" s="63"/>
      <c r="H10" s="40" t="s">
        <v>55</v>
      </c>
      <c r="I10" s="55">
        <v>0.5</v>
      </c>
      <c r="J10" s="40"/>
      <c r="K10" s="40" t="s">
        <v>56</v>
      </c>
      <c r="L10" s="55">
        <v>0.2</v>
      </c>
    </row>
    <row r="11" spans="2:12" x14ac:dyDescent="0.25">
      <c r="B11" s="46" t="s">
        <v>68</v>
      </c>
      <c r="C11" s="65">
        <f>Calculation!C7</f>
        <v>2023</v>
      </c>
      <c r="H11" s="40" t="s">
        <v>57</v>
      </c>
      <c r="I11" s="55">
        <v>0.4</v>
      </c>
      <c r="J11" s="40"/>
      <c r="K11" s="40"/>
      <c r="L11" s="40"/>
    </row>
    <row r="12" spans="2:12" x14ac:dyDescent="0.25">
      <c r="B12" s="46" t="s">
        <v>69</v>
      </c>
      <c r="C12" s="65">
        <f>Calculation!C8</f>
        <v>2006</v>
      </c>
      <c r="D12" s="64">
        <v>100</v>
      </c>
      <c r="H12" s="40" t="s">
        <v>58</v>
      </c>
      <c r="I12" s="55">
        <v>0.3</v>
      </c>
      <c r="J12" s="40"/>
      <c r="K12" s="40"/>
      <c r="L12" s="40"/>
    </row>
    <row r="13" spans="2:12" x14ac:dyDescent="0.25">
      <c r="B13" s="46" t="s">
        <v>70</v>
      </c>
      <c r="C13" s="65">
        <f>C11-C12</f>
        <v>17</v>
      </c>
      <c r="D13" s="64">
        <f>D12-C13</f>
        <v>83</v>
      </c>
    </row>
    <row r="15" spans="2:12" x14ac:dyDescent="0.25">
      <c r="B15" s="40" t="s">
        <v>59</v>
      </c>
      <c r="C15" s="51">
        <v>93700</v>
      </c>
      <c r="D15" s="40"/>
      <c r="E15" s="40"/>
      <c r="F15" s="40"/>
    </row>
    <row r="16" spans="2:12" x14ac:dyDescent="0.25">
      <c r="B16" s="40" t="s">
        <v>60</v>
      </c>
      <c r="C16" s="51">
        <f>C15*5%</f>
        <v>4685</v>
      </c>
      <c r="D16" s="40"/>
      <c r="E16" s="40"/>
      <c r="F16" s="40"/>
    </row>
    <row r="17" spans="2:6" x14ac:dyDescent="0.25">
      <c r="B17" s="40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0" t="s">
        <v>65</v>
      </c>
      <c r="C18" s="51">
        <v>26620</v>
      </c>
      <c r="D18" s="40"/>
      <c r="E18" s="40"/>
      <c r="F18" s="40"/>
    </row>
    <row r="19" spans="2:6" x14ac:dyDescent="0.25">
      <c r="B19" s="40" t="s">
        <v>66</v>
      </c>
      <c r="C19" s="51">
        <f>C17-C18</f>
        <v>71765</v>
      </c>
      <c r="D19" s="40"/>
      <c r="E19" s="40"/>
      <c r="F19" s="40"/>
    </row>
    <row r="20" spans="2:6" ht="45" x14ac:dyDescent="0.25">
      <c r="B20" s="61" t="s">
        <v>67</v>
      </c>
      <c r="C20" s="51">
        <f>C18*80%</f>
        <v>21296</v>
      </c>
      <c r="D20" s="40"/>
      <c r="E20" s="40"/>
      <c r="F20" s="40"/>
    </row>
    <row r="21" spans="2:6" x14ac:dyDescent="0.25">
      <c r="B21" s="40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:I23" si="0">B2/12</f>
        <v>0</v>
      </c>
      <c r="F2" s="38">
        <f t="shared" ref="F2:F30" si="1">D2/12</f>
        <v>0</v>
      </c>
      <c r="G2" s="38">
        <f t="shared" ref="G2:G30" si="2">A2+E2</f>
        <v>0</v>
      </c>
      <c r="H2" s="38">
        <f t="shared" ref="H2:H30" si="3">C2+F2</f>
        <v>0</v>
      </c>
      <c r="I2" s="39">
        <f t="shared" ref="I2:I2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si="0"/>
        <v>0</v>
      </c>
      <c r="F3" s="38">
        <f t="shared" si="1"/>
        <v>0</v>
      </c>
      <c r="G3" s="38">
        <f t="shared" si="2"/>
        <v>0</v>
      </c>
      <c r="H3" s="38">
        <f t="shared" si="3"/>
        <v>0</v>
      </c>
      <c r="I3" s="39">
        <f t="shared" si="4"/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0"/>
        <v>0</v>
      </c>
      <c r="F4" s="38">
        <f t="shared" si="1"/>
        <v>0</v>
      </c>
      <c r="G4" s="38">
        <f t="shared" si="2"/>
        <v>0</v>
      </c>
      <c r="H4" s="38">
        <f t="shared" si="3"/>
        <v>0</v>
      </c>
      <c r="I4" s="39">
        <f t="shared" si="4"/>
        <v>0</v>
      </c>
      <c r="J4" s="39">
        <f t="shared" ref="J4:J30" si="5">J3+I4</f>
        <v>0</v>
      </c>
      <c r="K4" s="40"/>
      <c r="L4" s="40"/>
      <c r="M4" s="40"/>
      <c r="N4" s="40"/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0"/>
        <v>0</v>
      </c>
      <c r="F5" s="38">
        <f t="shared" si="1"/>
        <v>0</v>
      </c>
      <c r="G5" s="38">
        <f t="shared" si="2"/>
        <v>0</v>
      </c>
      <c r="H5" s="38">
        <f t="shared" si="3"/>
        <v>0</v>
      </c>
      <c r="I5" s="39">
        <f t="shared" si="4"/>
        <v>0</v>
      </c>
      <c r="J5" s="39">
        <f t="shared" si="5"/>
        <v>0</v>
      </c>
      <c r="K5" s="40"/>
      <c r="L5" s="40"/>
      <c r="M5" s="40"/>
      <c r="N5" s="40">
        <f t="shared" ref="N5:N11" si="6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0"/>
        <v>0</v>
      </c>
      <c r="F6" s="38">
        <f t="shared" si="1"/>
        <v>0</v>
      </c>
      <c r="G6" s="38">
        <f t="shared" si="2"/>
        <v>0</v>
      </c>
      <c r="H6" s="38">
        <f t="shared" si="3"/>
        <v>0</v>
      </c>
      <c r="I6" s="39">
        <f t="shared" si="4"/>
        <v>0</v>
      </c>
      <c r="J6" s="39">
        <f t="shared" si="5"/>
        <v>0</v>
      </c>
      <c r="K6" s="40"/>
      <c r="L6" s="40"/>
      <c r="M6" s="40"/>
      <c r="N6" s="40">
        <f t="shared" si="6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0"/>
        <v>0</v>
      </c>
      <c r="F7" s="38">
        <f t="shared" si="1"/>
        <v>0</v>
      </c>
      <c r="G7" s="38">
        <f t="shared" si="2"/>
        <v>0</v>
      </c>
      <c r="H7" s="38">
        <f t="shared" si="3"/>
        <v>0</v>
      </c>
      <c r="I7" s="39">
        <f t="shared" si="4"/>
        <v>0</v>
      </c>
      <c r="J7" s="39">
        <f t="shared" si="5"/>
        <v>0</v>
      </c>
      <c r="K7" s="40"/>
      <c r="L7" s="40"/>
      <c r="M7" s="40"/>
      <c r="N7" s="40">
        <f t="shared" si="6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0"/>
        <v>0</v>
      </c>
      <c r="F8" s="38">
        <f t="shared" si="1"/>
        <v>0</v>
      </c>
      <c r="G8" s="38">
        <f t="shared" si="2"/>
        <v>0</v>
      </c>
      <c r="H8" s="38">
        <f t="shared" si="3"/>
        <v>0</v>
      </c>
      <c r="I8" s="39">
        <f t="shared" si="4"/>
        <v>0</v>
      </c>
      <c r="J8" s="39">
        <f t="shared" si="5"/>
        <v>0</v>
      </c>
      <c r="K8" s="40"/>
      <c r="L8" s="40"/>
      <c r="M8" s="40"/>
      <c r="N8" s="40">
        <f t="shared" si="6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0"/>
        <v>0</v>
      </c>
      <c r="F9" s="38">
        <f t="shared" si="1"/>
        <v>0</v>
      </c>
      <c r="G9" s="38">
        <f t="shared" si="2"/>
        <v>0</v>
      </c>
      <c r="H9" s="38">
        <f t="shared" si="3"/>
        <v>0</v>
      </c>
      <c r="I9" s="39">
        <f t="shared" si="4"/>
        <v>0</v>
      </c>
      <c r="J9" s="39">
        <f t="shared" si="5"/>
        <v>0</v>
      </c>
      <c r="K9" s="40"/>
      <c r="L9" s="40"/>
      <c r="M9" s="40"/>
      <c r="N9" s="40">
        <f t="shared" si="6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0"/>
        <v>0</v>
      </c>
      <c r="F10" s="38">
        <f t="shared" si="1"/>
        <v>0</v>
      </c>
      <c r="G10" s="38">
        <f t="shared" si="2"/>
        <v>0</v>
      </c>
      <c r="H10" s="38">
        <f t="shared" si="3"/>
        <v>0</v>
      </c>
      <c r="I10" s="39">
        <f t="shared" si="4"/>
        <v>0</v>
      </c>
      <c r="J10" s="39">
        <f t="shared" si="5"/>
        <v>0</v>
      </c>
      <c r="K10" s="40"/>
      <c r="L10" s="40"/>
      <c r="M10" s="40"/>
      <c r="N10" s="40">
        <f t="shared" si="6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0"/>
        <v>0</v>
      </c>
      <c r="F11" s="38">
        <f t="shared" si="1"/>
        <v>0</v>
      </c>
      <c r="G11" s="38">
        <f t="shared" si="2"/>
        <v>0</v>
      </c>
      <c r="H11" s="38">
        <f t="shared" si="3"/>
        <v>0</v>
      </c>
      <c r="I11" s="39">
        <f t="shared" si="4"/>
        <v>0</v>
      </c>
      <c r="J11" s="39">
        <f t="shared" si="5"/>
        <v>0</v>
      </c>
      <c r="K11" s="40"/>
      <c r="L11" s="40"/>
      <c r="M11" s="40"/>
      <c r="N11" s="40">
        <f t="shared" si="6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0"/>
        <v>0</v>
      </c>
      <c r="F12" s="38">
        <f t="shared" si="1"/>
        <v>0</v>
      </c>
      <c r="G12" s="38">
        <f t="shared" si="2"/>
        <v>0</v>
      </c>
      <c r="H12" s="38">
        <f t="shared" si="3"/>
        <v>0</v>
      </c>
      <c r="I12" s="45">
        <f t="shared" si="4"/>
        <v>0</v>
      </c>
      <c r="J12" s="39">
        <f>J11+I12</f>
        <v>0</v>
      </c>
      <c r="K12" s="40"/>
      <c r="L12" s="40"/>
      <c r="M12" s="40"/>
      <c r="N12" s="46">
        <f>SUM(N5:N11)</f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0"/>
        <v>0</v>
      </c>
      <c r="F13" s="38">
        <f t="shared" si="1"/>
        <v>0</v>
      </c>
      <c r="G13" s="38">
        <f t="shared" si="2"/>
        <v>0</v>
      </c>
      <c r="H13" s="38">
        <f t="shared" si="3"/>
        <v>0</v>
      </c>
      <c r="I13" s="39">
        <f t="shared" si="4"/>
        <v>0</v>
      </c>
      <c r="J13" s="39">
        <f t="shared" si="5"/>
        <v>0</v>
      </c>
      <c r="K13" s="40"/>
      <c r="L13" s="40"/>
      <c r="M13" s="40"/>
      <c r="N13" s="40"/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0"/>
        <v>0</v>
      </c>
      <c r="F14" s="38">
        <f t="shared" si="1"/>
        <v>0</v>
      </c>
      <c r="G14" s="38">
        <f t="shared" si="2"/>
        <v>0</v>
      </c>
      <c r="H14" s="38">
        <f t="shared" si="3"/>
        <v>0</v>
      </c>
      <c r="I14" s="39">
        <f t="shared" si="4"/>
        <v>0</v>
      </c>
      <c r="J14" s="39">
        <f t="shared" si="5"/>
        <v>0</v>
      </c>
      <c r="K14" s="40"/>
      <c r="L14" s="40"/>
      <c r="M14" s="40"/>
      <c r="N14" s="46">
        <f>L14*M14</f>
        <v>0</v>
      </c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0"/>
        <v>0</v>
      </c>
      <c r="F15" s="47">
        <f t="shared" si="1"/>
        <v>0</v>
      </c>
      <c r="G15" s="47">
        <f t="shared" si="2"/>
        <v>0</v>
      </c>
      <c r="H15" s="47">
        <f t="shared" si="3"/>
        <v>0</v>
      </c>
      <c r="I15" s="45">
        <f t="shared" si="4"/>
        <v>0</v>
      </c>
      <c r="J15" s="39">
        <f t="shared" si="5"/>
        <v>0</v>
      </c>
      <c r="K15" s="40"/>
      <c r="L15" s="40"/>
      <c r="M15" s="40"/>
      <c r="N15" s="40"/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4"/>
        <v>0</v>
      </c>
      <c r="J16" s="39">
        <f t="shared" si="5"/>
        <v>0</v>
      </c>
      <c r="K16" s="40"/>
      <c r="L16" s="40"/>
      <c r="M16" s="40"/>
      <c r="N16" s="41"/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4"/>
        <v>0</v>
      </c>
      <c r="J17" s="39">
        <f t="shared" si="5"/>
        <v>0</v>
      </c>
      <c r="K17" s="40"/>
      <c r="L17" s="40"/>
      <c r="M17" s="40"/>
      <c r="N17" s="41"/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5"/>
        <v>0</v>
      </c>
      <c r="K18" s="40"/>
      <c r="L18" s="40"/>
      <c r="M18" s="40"/>
      <c r="N18" s="41"/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0"/>
        <v>0</v>
      </c>
      <c r="F19" s="47">
        <f t="shared" si="1"/>
        <v>0</v>
      </c>
      <c r="G19" s="47">
        <f t="shared" si="2"/>
        <v>0</v>
      </c>
      <c r="H19" s="47">
        <f t="shared" si="3"/>
        <v>0</v>
      </c>
      <c r="I19" s="45">
        <f t="shared" si="4"/>
        <v>0</v>
      </c>
      <c r="J19" s="39">
        <f t="shared" si="5"/>
        <v>0</v>
      </c>
      <c r="K19" s="40"/>
      <c r="L19" s="40"/>
      <c r="M19" s="40"/>
      <c r="N19" s="41"/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1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0"/>
        <v>0</v>
      </c>
      <c r="F21" s="47">
        <f t="shared" si="1"/>
        <v>0</v>
      </c>
      <c r="G21" s="47">
        <f t="shared" si="2"/>
        <v>0</v>
      </c>
      <c r="H21" s="47">
        <f t="shared" si="3"/>
        <v>0</v>
      </c>
      <c r="I21" s="45">
        <f t="shared" si="4"/>
        <v>0</v>
      </c>
      <c r="J21" s="39">
        <f t="shared" si="5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0"/>
        <v>0</v>
      </c>
      <c r="F22" s="47">
        <f t="shared" si="1"/>
        <v>0</v>
      </c>
      <c r="G22" s="47">
        <f t="shared" si="2"/>
        <v>0</v>
      </c>
      <c r="H22" s="47">
        <f t="shared" si="3"/>
        <v>0</v>
      </c>
      <c r="I22" s="45">
        <f t="shared" si="4"/>
        <v>0</v>
      </c>
      <c r="J22" s="39">
        <f t="shared" si="5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0"/>
        <v>0</v>
      </c>
      <c r="F23" s="47">
        <f t="shared" si="0"/>
        <v>0</v>
      </c>
      <c r="G23" s="47">
        <f t="shared" si="0"/>
        <v>0</v>
      </c>
      <c r="H23" s="47">
        <f t="shared" si="0"/>
        <v>0</v>
      </c>
      <c r="I23" s="47">
        <f t="shared" si="0"/>
        <v>0</v>
      </c>
      <c r="J23" s="39">
        <f t="shared" si="5"/>
        <v>0</v>
      </c>
      <c r="K23" s="40"/>
      <c r="L23" s="40"/>
      <c r="M23" s="40"/>
      <c r="N23" s="41"/>
      <c r="O23" s="40"/>
      <c r="P23" s="40"/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7">B24/12</f>
        <v>0</v>
      </c>
      <c r="F24" s="47">
        <f t="shared" si="7"/>
        <v>0</v>
      </c>
      <c r="G24" s="47">
        <f t="shared" si="7"/>
        <v>0</v>
      </c>
      <c r="H24" s="47">
        <f t="shared" si="7"/>
        <v>0</v>
      </c>
      <c r="I24" s="47">
        <f t="shared" si="7"/>
        <v>0</v>
      </c>
      <c r="J24" s="39">
        <f t="shared" si="5"/>
        <v>0</v>
      </c>
      <c r="K24" s="40"/>
      <c r="L24" s="40"/>
      <c r="M24" s="50"/>
      <c r="N24" s="49"/>
      <c r="O24" s="46"/>
      <c r="P24" s="40"/>
      <c r="Q24" s="40"/>
      <c r="R24" s="46"/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7"/>
        <v>0</v>
      </c>
      <c r="F25" s="47">
        <f t="shared" si="7"/>
        <v>0</v>
      </c>
      <c r="G25" s="47">
        <f t="shared" si="7"/>
        <v>0</v>
      </c>
      <c r="H25" s="47">
        <f t="shared" si="7"/>
        <v>0</v>
      </c>
      <c r="I25" s="47">
        <f t="shared" si="7"/>
        <v>0</v>
      </c>
      <c r="J25" s="39">
        <f t="shared" si="5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7"/>
        <v>0</v>
      </c>
      <c r="F26" s="47">
        <f t="shared" si="7"/>
        <v>0</v>
      </c>
      <c r="G26" s="47">
        <f t="shared" si="7"/>
        <v>0</v>
      </c>
      <c r="H26" s="47">
        <f t="shared" si="7"/>
        <v>0</v>
      </c>
      <c r="I26" s="47">
        <f t="shared" si="7"/>
        <v>0</v>
      </c>
      <c r="J26" s="39">
        <f t="shared" si="5"/>
        <v>0</v>
      </c>
      <c r="K26" s="40"/>
      <c r="L26" s="40"/>
      <c r="M26" s="50"/>
      <c r="N26" s="40"/>
      <c r="O26" s="40"/>
      <c r="P26" s="40"/>
      <c r="Q26" s="40"/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7"/>
        <v>0</v>
      </c>
      <c r="F27" s="47">
        <f t="shared" si="7"/>
        <v>0</v>
      </c>
      <c r="G27" s="47">
        <f t="shared" si="7"/>
        <v>0</v>
      </c>
      <c r="H27" s="47">
        <f t="shared" si="7"/>
        <v>0</v>
      </c>
      <c r="I27" s="47">
        <f t="shared" si="7"/>
        <v>0</v>
      </c>
      <c r="J27" s="39">
        <f t="shared" si="5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7"/>
        <v>0</v>
      </c>
      <c r="F28" s="47">
        <f t="shared" si="7"/>
        <v>0</v>
      </c>
      <c r="G28" s="47">
        <f t="shared" si="7"/>
        <v>0</v>
      </c>
      <c r="H28" s="47">
        <f t="shared" si="7"/>
        <v>0</v>
      </c>
      <c r="I28" s="47">
        <f t="shared" si="7"/>
        <v>0</v>
      </c>
      <c r="J28" s="39">
        <f t="shared" si="5"/>
        <v>0</v>
      </c>
      <c r="K28" s="40"/>
      <c r="L28" s="40"/>
      <c r="M28" s="40"/>
      <c r="N28" s="40"/>
      <c r="O28" s="40"/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7"/>
        <v>0</v>
      </c>
      <c r="F29" s="47">
        <f t="shared" si="1"/>
        <v>0</v>
      </c>
      <c r="G29" s="47">
        <f t="shared" si="2"/>
        <v>0</v>
      </c>
      <c r="H29" s="47">
        <f t="shared" si="3"/>
        <v>0</v>
      </c>
      <c r="I29" s="45">
        <f t="shared" ref="I29:I30" si="8">G29*H29</f>
        <v>0</v>
      </c>
      <c r="J29" s="39">
        <f t="shared" si="5"/>
        <v>0</v>
      </c>
      <c r="K29" s="40"/>
      <c r="L29" s="40"/>
      <c r="M29" s="40"/>
      <c r="N29" s="40"/>
      <c r="O29" s="40"/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7"/>
        <v>0</v>
      </c>
      <c r="F30" s="47">
        <f t="shared" si="1"/>
        <v>0</v>
      </c>
      <c r="G30" s="47">
        <f t="shared" si="2"/>
        <v>0</v>
      </c>
      <c r="H30" s="47">
        <f t="shared" si="3"/>
        <v>0</v>
      </c>
      <c r="I30" s="45">
        <f t="shared" si="8"/>
        <v>0</v>
      </c>
      <c r="J30" s="39">
        <f t="shared" si="5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7.140625" style="16" customWidth="1"/>
    <col min="3" max="3" width="12.5703125" style="16" bestFit="1" customWidth="1"/>
    <col min="4" max="4" width="14.28515625" bestFit="1" customWidth="1"/>
    <col min="5" max="5" width="11.5703125" bestFit="1" customWidth="1"/>
  </cols>
  <sheetData>
    <row r="1" spans="1:5" x14ac:dyDescent="0.25">
      <c r="A1" s="11"/>
      <c r="B1" s="12"/>
      <c r="C1" s="13"/>
      <c r="E1" s="14"/>
    </row>
    <row r="2" spans="1:5" x14ac:dyDescent="0.25">
      <c r="A2" s="15"/>
      <c r="C2" s="17"/>
      <c r="E2" s="18"/>
    </row>
    <row r="3" spans="1:5" x14ac:dyDescent="0.25">
      <c r="A3" s="15" t="s">
        <v>13</v>
      </c>
      <c r="B3" s="19">
        <v>16000</v>
      </c>
      <c r="C3" s="22" t="s">
        <v>75</v>
      </c>
      <c r="D3" s="6" t="s">
        <v>83</v>
      </c>
      <c r="E3" s="18"/>
    </row>
    <row r="4" spans="1:5" ht="30" x14ac:dyDescent="0.25">
      <c r="A4" s="21" t="s">
        <v>14</v>
      </c>
      <c r="B4" s="19">
        <v>2700</v>
      </c>
      <c r="C4" s="22"/>
      <c r="E4" s="18"/>
    </row>
    <row r="5" spans="1:5" x14ac:dyDescent="0.25">
      <c r="A5" s="15" t="s">
        <v>15</v>
      </c>
      <c r="B5" s="19">
        <f>B3-B4</f>
        <v>13300</v>
      </c>
      <c r="C5" s="22"/>
      <c r="E5" s="18"/>
    </row>
    <row r="6" spans="1:5" x14ac:dyDescent="0.25">
      <c r="A6" s="15" t="s">
        <v>16</v>
      </c>
      <c r="B6" s="19">
        <f>B4</f>
        <v>2700</v>
      </c>
      <c r="C6" s="22"/>
      <c r="E6" s="18"/>
    </row>
    <row r="7" spans="1:5" x14ac:dyDescent="0.25">
      <c r="A7" s="15" t="s">
        <v>17</v>
      </c>
      <c r="B7" s="23">
        <f>C7-C8</f>
        <v>17</v>
      </c>
      <c r="C7" s="23">
        <v>2023</v>
      </c>
      <c r="E7" s="18"/>
    </row>
    <row r="8" spans="1:5" x14ac:dyDescent="0.25">
      <c r="A8" s="15" t="s">
        <v>18</v>
      </c>
      <c r="B8" s="23">
        <f>B9-B7</f>
        <v>43</v>
      </c>
      <c r="C8" s="23">
        <v>2006</v>
      </c>
      <c r="E8" s="18"/>
    </row>
    <row r="9" spans="1:5" x14ac:dyDescent="0.25">
      <c r="A9" s="15" t="s">
        <v>19</v>
      </c>
      <c r="B9" s="23">
        <v>60</v>
      </c>
      <c r="C9" s="23"/>
      <c r="E9" s="18"/>
    </row>
    <row r="10" spans="1:5" ht="30" x14ac:dyDescent="0.25">
      <c r="A10" s="21" t="s">
        <v>20</v>
      </c>
      <c r="B10" s="23">
        <f>90*B7/B9</f>
        <v>25.5</v>
      </c>
      <c r="C10" s="23"/>
      <c r="E10" s="18"/>
    </row>
    <row r="11" spans="1:5" x14ac:dyDescent="0.25">
      <c r="A11" s="15"/>
      <c r="B11" s="24">
        <f>B10%</f>
        <v>0.255</v>
      </c>
      <c r="C11" s="24"/>
      <c r="E11" s="18"/>
    </row>
    <row r="12" spans="1:5" x14ac:dyDescent="0.25">
      <c r="A12" s="15" t="s">
        <v>21</v>
      </c>
      <c r="B12" s="19">
        <f>B6*B11</f>
        <v>688.5</v>
      </c>
      <c r="C12" s="22"/>
      <c r="E12" s="18"/>
    </row>
    <row r="13" spans="1:5" x14ac:dyDescent="0.25">
      <c r="A13" s="15" t="s">
        <v>22</v>
      </c>
      <c r="B13" s="19">
        <f>B6-B12</f>
        <v>2011.5</v>
      </c>
      <c r="C13" s="22"/>
      <c r="E13" s="18"/>
    </row>
    <row r="14" spans="1:5" x14ac:dyDescent="0.25">
      <c r="A14" s="15" t="s">
        <v>15</v>
      </c>
      <c r="B14" s="19">
        <f>B5</f>
        <v>13300</v>
      </c>
      <c r="C14" s="22"/>
      <c r="E14" s="18"/>
    </row>
    <row r="15" spans="1:5" x14ac:dyDescent="0.25">
      <c r="B15" s="19"/>
      <c r="C15" s="22"/>
      <c r="E15" s="18"/>
    </row>
    <row r="16" spans="1:5" x14ac:dyDescent="0.25">
      <c r="A16" s="25" t="s">
        <v>23</v>
      </c>
      <c r="B16" s="20">
        <f>B14+B13</f>
        <v>15311.5</v>
      </c>
      <c r="C16" s="22"/>
      <c r="E16" s="18"/>
    </row>
    <row r="17" spans="1:5" x14ac:dyDescent="0.25">
      <c r="B17" s="23"/>
      <c r="C17" s="23"/>
      <c r="E17" s="18"/>
    </row>
    <row r="18" spans="1:5" x14ac:dyDescent="0.25">
      <c r="A18" s="70" t="str">
        <f>D3</f>
        <v>ACA</v>
      </c>
      <c r="B18" s="26">
        <v>225</v>
      </c>
      <c r="C18" s="23"/>
      <c r="E18" s="18"/>
    </row>
    <row r="19" spans="1:5" x14ac:dyDescent="0.25">
      <c r="A19" s="15" t="s">
        <v>73</v>
      </c>
      <c r="B19" s="27">
        <f>B18*B16</f>
        <v>3445087.5</v>
      </c>
      <c r="C19" s="28"/>
      <c r="D19" s="64"/>
      <c r="E19" s="29"/>
    </row>
    <row r="20" spans="1:5" x14ac:dyDescent="0.25">
      <c r="A20" s="15" t="s">
        <v>24</v>
      </c>
      <c r="B20" s="30">
        <f>B19*90%</f>
        <v>3100578.75</v>
      </c>
      <c r="C20" s="27">
        <f>B20*0.9</f>
        <v>2790520.875</v>
      </c>
      <c r="D20" s="64"/>
      <c r="E20" s="18"/>
    </row>
    <row r="21" spans="1:5" x14ac:dyDescent="0.25">
      <c r="A21" s="15" t="s">
        <v>25</v>
      </c>
      <c r="B21" s="30">
        <f>B19*80%</f>
        <v>2756070</v>
      </c>
      <c r="C21" s="30"/>
      <c r="E21" s="18"/>
    </row>
    <row r="22" spans="1:5" x14ac:dyDescent="0.25">
      <c r="A22" s="15"/>
      <c r="C22" s="23"/>
      <c r="E22" s="31"/>
    </row>
    <row r="23" spans="1:5" x14ac:dyDescent="0.25">
      <c r="A23" s="32" t="s">
        <v>26</v>
      </c>
      <c r="B23" s="33">
        <f>B4*B18</f>
        <v>607500</v>
      </c>
      <c r="C23" s="33"/>
    </row>
    <row r="24" spans="1:5" x14ac:dyDescent="0.25">
      <c r="A24" s="15" t="s">
        <v>27</v>
      </c>
    </row>
    <row r="25" spans="1:5" x14ac:dyDescent="0.25">
      <c r="A25" s="34" t="s">
        <v>28</v>
      </c>
      <c r="B25" s="30">
        <f>B19*0.025/12</f>
        <v>7177.265625</v>
      </c>
      <c r="C25" s="30"/>
    </row>
    <row r="26" spans="1:5" x14ac:dyDescent="0.25">
      <c r="B26" s="30"/>
      <c r="C26" s="30"/>
    </row>
    <row r="27" spans="1:5" x14ac:dyDescent="0.25">
      <c r="B27" s="30"/>
      <c r="C27" s="30"/>
    </row>
    <row r="28" spans="1:5" x14ac:dyDescent="0.25">
      <c r="B28"/>
      <c r="C28"/>
    </row>
    <row r="29" spans="1:5" x14ac:dyDescent="0.25">
      <c r="B29"/>
      <c r="C29"/>
    </row>
    <row r="30" spans="1:5" x14ac:dyDescent="0.25">
      <c r="B30"/>
      <c r="C30"/>
    </row>
    <row r="31" spans="1:5" x14ac:dyDescent="0.25">
      <c r="B31"/>
      <c r="C31"/>
    </row>
    <row r="32" spans="1:5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2:2" x14ac:dyDescent="0.25">
      <c r="B84" s="16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250</v>
      </c>
      <c r="C2" s="4">
        <f t="shared" ref="C2:C16" si="1">B2*1.2</f>
        <v>300</v>
      </c>
      <c r="D2" s="4">
        <f t="shared" ref="D2:D16" si="2">C2*1.2</f>
        <v>360</v>
      </c>
      <c r="E2" s="5">
        <f t="shared" ref="E2:E16" si="3">R2</f>
        <v>3500000</v>
      </c>
      <c r="F2" s="71">
        <f t="shared" ref="F2:F15" si="4">ROUND((E2/B2),0)</f>
        <v>14000</v>
      </c>
      <c r="G2" s="71">
        <f t="shared" ref="G2:G15" si="5">ROUND((E2/C2),0)</f>
        <v>11667</v>
      </c>
      <c r="H2" s="71">
        <f t="shared" ref="H2:H15" si="6">ROUND((E2/D2),0)</f>
        <v>9722</v>
      </c>
      <c r="I2" s="71">
        <f t="shared" ref="I2:I15" si="7">T2</f>
        <v>0</v>
      </c>
      <c r="J2" s="71">
        <f t="shared" ref="J2:J15" si="8">U2</f>
        <v>0</v>
      </c>
      <c r="K2" s="7"/>
      <c r="L2" s="7"/>
      <c r="M2" s="7"/>
      <c r="N2" s="7"/>
      <c r="O2" s="7">
        <v>0</v>
      </c>
      <c r="P2" s="7">
        <v>300</v>
      </c>
      <c r="Q2" s="7">
        <f t="shared" ref="Q2:Q10" si="9">P2/1.2</f>
        <v>250</v>
      </c>
      <c r="R2" s="72">
        <v>3500000</v>
      </c>
      <c r="S2" s="2"/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4500000</v>
      </c>
      <c r="F3" s="4">
        <f t="shared" si="4"/>
        <v>20000</v>
      </c>
      <c r="G3" s="4">
        <f t="shared" si="5"/>
        <v>16667</v>
      </c>
      <c r="H3" s="4">
        <f t="shared" si="6"/>
        <v>13889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225</v>
      </c>
      <c r="R3" s="2">
        <v>4500000</v>
      </c>
      <c r="S3" s="2"/>
    </row>
    <row r="4" spans="1:19" x14ac:dyDescent="0.25">
      <c r="A4" s="4">
        <v>3</v>
      </c>
      <c r="B4" s="4">
        <f t="shared" si="0"/>
        <v>433</v>
      </c>
      <c r="C4" s="4">
        <f t="shared" si="1"/>
        <v>519.6</v>
      </c>
      <c r="D4" s="4">
        <f t="shared" si="2"/>
        <v>623.52</v>
      </c>
      <c r="E4" s="5">
        <f t="shared" si="3"/>
        <v>8000000</v>
      </c>
      <c r="F4" s="71">
        <f t="shared" si="4"/>
        <v>18476</v>
      </c>
      <c r="G4" s="71">
        <f t="shared" si="5"/>
        <v>15396</v>
      </c>
      <c r="H4" s="71">
        <f t="shared" si="6"/>
        <v>12830</v>
      </c>
      <c r="I4" s="71">
        <f t="shared" si="7"/>
        <v>0</v>
      </c>
      <c r="J4" s="71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433</v>
      </c>
      <c r="R4" s="72">
        <v>8000000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7" t="s">
        <v>86</v>
      </c>
    </row>
    <row r="25" spans="1:19" s="10" customFormat="1" x14ac:dyDescent="0.25">
      <c r="F25" s="68"/>
    </row>
    <row r="26" spans="1:19" s="10" customFormat="1" x14ac:dyDescent="0.25">
      <c r="F26" s="68"/>
    </row>
    <row r="27" spans="1:19" s="10" customFormat="1" x14ac:dyDescent="0.25">
      <c r="F27" s="68"/>
    </row>
    <row r="28" spans="1:19" s="10" customFormat="1" x14ac:dyDescent="0.25">
      <c r="C28" s="66" t="s">
        <v>74</v>
      </c>
      <c r="D28" s="66" t="s">
        <v>85</v>
      </c>
      <c r="F28" s="51" t="s">
        <v>83</v>
      </c>
      <c r="G28" s="51">
        <v>225</v>
      </c>
    </row>
    <row r="29" spans="1:19" s="10" customFormat="1" x14ac:dyDescent="0.25">
      <c r="C29" s="66" t="s">
        <v>1</v>
      </c>
      <c r="D29" s="66">
        <v>3000000</v>
      </c>
      <c r="F29" s="51" t="s">
        <v>71</v>
      </c>
      <c r="G29" s="51">
        <v>270</v>
      </c>
      <c r="H29" s="10">
        <f>G29/G28</f>
        <v>1.2</v>
      </c>
    </row>
    <row r="30" spans="1:19" s="10" customFormat="1" x14ac:dyDescent="0.25">
      <c r="F30" s="51" t="s">
        <v>72</v>
      </c>
      <c r="G30" s="51"/>
    </row>
    <row r="31" spans="1:19" s="10" customFormat="1" x14ac:dyDescent="0.25">
      <c r="C31" s="69"/>
      <c r="D31" s="69">
        <f>29*0.9</f>
        <v>26.1</v>
      </c>
      <c r="F31" s="69" t="s">
        <v>73</v>
      </c>
      <c r="G31" s="69">
        <f>G29*G30</f>
        <v>0</v>
      </c>
      <c r="H31" s="10">
        <f>G31/D29</f>
        <v>0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2023-10-13T05:17:46Z</dcterms:modified>
</cp:coreProperties>
</file>