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Borivali (West)_Dineshkant R Dubey\"/>
    </mc:Choice>
  </mc:AlternateContent>
  <xr:revisionPtr revIDLastSave="0" documentId="13_ncr:1_{032EFA69-5589-4768-B82A-8998E0999D9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J27" i="4"/>
  <c r="I27" i="4"/>
  <c r="E57" i="4"/>
  <c r="E56" i="4"/>
  <c r="E55" i="4"/>
  <c r="E52" i="4"/>
  <c r="E49" i="4" l="1"/>
  <c r="F44" i="4" l="1"/>
  <c r="P7" i="4"/>
  <c r="B7" i="4" s="1"/>
  <c r="C7" i="4" s="1"/>
  <c r="D7" i="4" s="1"/>
  <c r="Q6" i="4"/>
  <c r="Q5" i="4"/>
  <c r="F84" i="23"/>
  <c r="F23" i="23"/>
  <c r="F17" i="23"/>
  <c r="F10" i="23"/>
  <c r="F11" i="23" s="1"/>
  <c r="F7" i="23"/>
  <c r="F8" i="23" s="1"/>
  <c r="F6" i="23"/>
  <c r="F5" i="23"/>
  <c r="F14" i="23" s="1"/>
  <c r="C17" i="23"/>
  <c r="G29" i="4"/>
  <c r="C5" i="25"/>
  <c r="P2" i="4"/>
  <c r="P3" i="4"/>
  <c r="B3" i="4" s="1"/>
  <c r="C3" i="4" s="1"/>
  <c r="D3" i="4" s="1"/>
  <c r="P4" i="4"/>
  <c r="B6" i="4"/>
  <c r="C6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F12" i="23"/>
  <c r="F13" i="23" s="1"/>
  <c r="F16" i="23" s="1"/>
  <c r="F19" i="23" s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F20" i="23"/>
  <c r="F25" i="23"/>
  <c r="F21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<sst xmlns="http://schemas.openxmlformats.org/spreadsheetml/2006/main" count="143" uniqueCount="99">
  <si>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</si>
  <si>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</si>
  <si>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</si>
  <si>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</si>
  <si>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</si>
  <si>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</si>
  <si>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</si>
  <si>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</si>
  <si>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</si>
  <si>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</si>
  <si>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</si>
  <si>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</si>
  <si>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</si>
  <si>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</si>
  <si>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</si>
  <si>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</si>
  <si>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</si>
  <si>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</si>
  <si>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</si>
  <si>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</si>
  <si>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</si>
  <si>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</si>
  <si>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</si>
  <si>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</si>
  <si>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</si>
  <si>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</si>
  <si>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</si>
  <si>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</si>
  <si>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</si>
  <si>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</si>
  <si>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</si>
  <si>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</si>
  <si>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</si>
  <si>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</si>
  <si>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</si>
  <si>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</si>
  <si>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</si>
  <si>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</si>
  <si>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</si>
  <si>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</si>
  <si>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</si>
  <si>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</si>
  <si>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</si>
  <si>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</si>
  <si>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</si>
  <si>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</si>
  <si>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</si>
  <si>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</si>
  <si>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</si>
  <si>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</si>
  <si>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</si>
  <si>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</si>
  <si>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</si>
  <si>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</si>
  <si>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</si>
  <si>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</si>
  <si>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</si>
  <si>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</si>
  <si>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</si>
  <si>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</si>
  <si>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</si>
  <si>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</si>
  <si>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</si>
  <si>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</si>
  <si>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</si>
  <si>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</si>
  <si>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</si>
  <si>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</si>
  <si>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</si>
  <si>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</si>
  <si>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</si>
  <si>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</si>
  <si>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Rate</t>
  </si>
  <si>
    <t>FMV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</si>
  <si>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</si>
  <si>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</si>
  <si>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</si>
  <si>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</si>
  <si>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</si>
  <si>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</si>
  <si>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</si>
  <si>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</si>
  <si>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</si>
  <si>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SHOP 05-ACA</t>
  </si>
  <si>
    <t>SHOP 06-ACA</t>
  </si>
  <si>
    <t>Agreement S-05</t>
  </si>
  <si>
    <t>Agreement S-06</t>
  </si>
  <si>
    <t>12.10.2007</t>
  </si>
  <si>
    <t>03.03.2009</t>
  </si>
  <si>
    <t>TABUA</t>
  </si>
  <si>
    <t>Shop No.</t>
  </si>
  <si>
    <t>Engineer - 5.5 to 6 Crs</t>
  </si>
  <si>
    <t>Happy Home</t>
  </si>
  <si>
    <t>1.5 Crs and above</t>
  </si>
  <si>
    <t>180 to 200 CA</t>
  </si>
  <si>
    <t>Shop No. 05</t>
  </si>
  <si>
    <t>Rent</t>
  </si>
  <si>
    <t>Shop No. 06</t>
  </si>
  <si>
    <t>INDX - II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</si>
</sst>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0" fillId="0" borderId="0" xfId="1" applyNumberFormat="1" applyFont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48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BBF80-6CE1-6EBC-3708-91D23479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3F5E3-E595-ADFA-844A-70EE89C82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67EFB-3681-2713-4E15-01ED8687E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354686</xdr:colOff>
      <xdr:row>49</xdr:row>
      <xdr:rowOff>96493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FFB6DD-4D4A-E7FC-B3F6-E1F4D8F82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04286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7DB1EF-AB8A-4BE4-8FB0-05CEFBAFA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A6C69-EF20-B565-0C8F-703CDE984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v>124200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124200</v>
      </c>
      <c r="D5" s="59" t="s">
        <v>62</v>
      </c>
      <c r="E5" s="60">
        <f>C5/10.764</f>
        <v>11538.461538461539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37100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87100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74906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112006</v>
      </c>
      <c r="D9" s="59" t="s">
        <v>62</v>
      </c>
      <c r="E9" s="60">
        <f>C9/10.764</f>
        <v>10405.611296915646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14</v>
      </c>
      <c r="D13" s="66">
        <f>D12-C13</f>
        <v>86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G23" sqref="G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5</v>
      </c>
      <c r="D2" s="17"/>
      <c r="F2" s="16">
        <v>6</v>
      </c>
      <c r="G2" s="17"/>
    </row>
    <row r="3" spans="1:8" x14ac:dyDescent="0.25">
      <c r="A3" s="15" t="s">
        <v>13</v>
      </c>
      <c r="B3" s="18"/>
      <c r="C3" s="19">
        <v>40000</v>
      </c>
      <c r="D3" s="22" t="s">
        <v>74</v>
      </c>
      <c r="E3" s="6" t="s">
        <v>75</v>
      </c>
      <c r="F3" s="19">
        <v>40000</v>
      </c>
      <c r="G3" s="22" t="s">
        <v>74</v>
      </c>
      <c r="H3" s="6" t="s">
        <v>75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37500</v>
      </c>
      <c r="D5" s="22"/>
      <c r="F5" s="19">
        <f>F3-F4</f>
        <v>37500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14</v>
      </c>
      <c r="D7" s="24">
        <v>2023</v>
      </c>
      <c r="F7" s="24">
        <f>G7-G8</f>
        <v>14</v>
      </c>
      <c r="G7" s="24">
        <v>2023</v>
      </c>
    </row>
    <row r="8" spans="1:8" x14ac:dyDescent="0.25">
      <c r="A8" s="15" t="s">
        <v>18</v>
      </c>
      <c r="B8" s="23"/>
      <c r="C8" s="24">
        <f>C9-C7</f>
        <v>46</v>
      </c>
      <c r="D8" s="24">
        <v>2009</v>
      </c>
      <c r="F8" s="24">
        <f>F9-F7</f>
        <v>46</v>
      </c>
      <c r="G8" s="24">
        <v>2009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21</v>
      </c>
      <c r="D10" s="24"/>
      <c r="F10" s="24">
        <f>90*F7/F9</f>
        <v>21</v>
      </c>
      <c r="G10" s="24"/>
    </row>
    <row r="11" spans="1:8" x14ac:dyDescent="0.25">
      <c r="A11" s="15"/>
      <c r="B11" s="25"/>
      <c r="C11" s="26">
        <f>C10%</f>
        <v>0.21</v>
      </c>
      <c r="D11" s="26"/>
      <c r="F11" s="26">
        <f>F10%</f>
        <v>0.21</v>
      </c>
      <c r="G11" s="26"/>
    </row>
    <row r="12" spans="1:8" x14ac:dyDescent="0.25">
      <c r="A12" s="15" t="s">
        <v>21</v>
      </c>
      <c r="B12" s="18"/>
      <c r="C12" s="19">
        <f>C6*C11</f>
        <v>525</v>
      </c>
      <c r="D12" s="22"/>
      <c r="F12" s="19">
        <f>F6*F11</f>
        <v>525</v>
      </c>
      <c r="G12" s="22"/>
    </row>
    <row r="13" spans="1:8" x14ac:dyDescent="0.25">
      <c r="A13" s="15" t="s">
        <v>22</v>
      </c>
      <c r="B13" s="18"/>
      <c r="C13" s="19">
        <f>C6-C12</f>
        <v>1975</v>
      </c>
      <c r="D13" s="22"/>
      <c r="F13" s="19">
        <f>F6-F12</f>
        <v>1975</v>
      </c>
      <c r="G13" s="22"/>
    </row>
    <row r="14" spans="1:8" x14ac:dyDescent="0.25">
      <c r="A14" s="15" t="s">
        <v>15</v>
      </c>
      <c r="B14" s="18"/>
      <c r="C14" s="19">
        <f>C5</f>
        <v>37500</v>
      </c>
      <c r="D14" s="22"/>
      <c r="F14" s="19">
        <f>F5</f>
        <v>37500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39475</v>
      </c>
      <c r="D16" s="22"/>
      <c r="F16" s="20">
        <f>F14+F13</f>
        <v>39475</v>
      </c>
      <c r="G16" s="22"/>
    </row>
    <row r="17" spans="1:8" x14ac:dyDescent="0.25">
      <c r="A17" t="s">
        <v>90</v>
      </c>
      <c r="B17" s="23"/>
      <c r="C17" s="24">
        <f>C2</f>
        <v>5</v>
      </c>
      <c r="D17" s="24"/>
      <c r="F17" s="24">
        <f>F2</f>
        <v>6</v>
      </c>
      <c r="G17" s="24"/>
    </row>
    <row r="18" spans="1:8" x14ac:dyDescent="0.25">
      <c r="A18" s="72" t="str">
        <f>E3</f>
        <v>BUA</v>
      </c>
      <c r="B18" s="7"/>
      <c r="C18" s="29">
        <v>222</v>
      </c>
      <c r="D18" s="24"/>
      <c r="F18" s="29">
        <v>365</v>
      </c>
      <c r="G18" s="24"/>
    </row>
    <row r="19" spans="1:8" x14ac:dyDescent="0.25">
      <c r="A19" s="15" t="s">
        <v>73</v>
      </c>
      <c r="B19" s="6"/>
      <c r="C19" s="30">
        <f>C18*C16</f>
        <v>8763450</v>
      </c>
      <c r="D19" s="31"/>
      <c r="E19" s="66"/>
      <c r="F19" s="30">
        <f>F18*F16</f>
        <v>14408375</v>
      </c>
      <c r="G19" s="31"/>
      <c r="H19" s="66"/>
    </row>
    <row r="20" spans="1:8" x14ac:dyDescent="0.25">
      <c r="A20" s="15" t="s">
        <v>24</v>
      </c>
      <c r="C20" s="32">
        <f>C19*90%</f>
        <v>7887105</v>
      </c>
      <c r="D20" s="30"/>
      <c r="F20" s="32">
        <f>F19*90%</f>
        <v>12967537.5</v>
      </c>
      <c r="G20" s="30"/>
    </row>
    <row r="21" spans="1:8" x14ac:dyDescent="0.25">
      <c r="A21" s="15" t="s">
        <v>25</v>
      </c>
      <c r="C21" s="32">
        <f>C19*80%</f>
        <v>7010760</v>
      </c>
      <c r="D21" s="32"/>
      <c r="F21" s="32">
        <f>F19*80%</f>
        <v>11526700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555000</v>
      </c>
      <c r="D23" s="35"/>
      <c r="F23" s="35">
        <f>F4*F18</f>
        <v>912500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18257.1875</v>
      </c>
      <c r="D25" s="32"/>
      <c r="F25" s="32">
        <f>F19*0.025/12</f>
        <v>30017.447916666668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7"/>
  <sheetViews>
    <sheetView tabSelected="1" topLeftCell="A4" workbookViewId="0">
      <selection activeCell="T14" sqref="T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6.140625" bestFit="1" customWidth="1"/>
    <col min="4" max="4" width="12.5703125" bestFit="1" customWidth="1"/>
    <col min="5" max="5" width="16.8554687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180</v>
      </c>
      <c r="C2" s="4">
        <f t="shared" ref="C2:C16" si="1">B2*1.2</f>
        <v>216</v>
      </c>
      <c r="D2" s="4">
        <f t="shared" ref="D2:D16" si="2">C2*1.2</f>
        <v>259.2</v>
      </c>
      <c r="E2" s="5">
        <f t="shared" ref="E2:E16" si="3">R2</f>
        <v>8500000</v>
      </c>
      <c r="F2" s="4">
        <f t="shared" ref="F2:F15" si="4">ROUND((E2/B2),0)</f>
        <v>47222</v>
      </c>
      <c r="G2" s="4">
        <f t="shared" ref="G2:G15" si="5">ROUND((E2/C2),0)</f>
        <v>39352</v>
      </c>
      <c r="H2" s="4">
        <f t="shared" ref="H2:H15" si="6">ROUND((E2/D2),0)</f>
        <v>32793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180</v>
      </c>
      <c r="R2" s="2">
        <v>8500000</v>
      </c>
      <c r="S2" s="2"/>
    </row>
    <row r="3" spans="1:19" x14ac:dyDescent="0.25">
      <c r="A3" s="4">
        <v>2</v>
      </c>
      <c r="B3" s="4">
        <f t="shared" si="0"/>
        <v>265</v>
      </c>
      <c r="C3" s="4">
        <f t="shared" si="1"/>
        <v>318</v>
      </c>
      <c r="D3" s="4">
        <f t="shared" si="2"/>
        <v>381.59999999999997</v>
      </c>
      <c r="E3" s="5">
        <f t="shared" si="3"/>
        <v>4500000</v>
      </c>
      <c r="F3" s="4">
        <f t="shared" si="4"/>
        <v>16981</v>
      </c>
      <c r="G3" s="4">
        <f t="shared" si="5"/>
        <v>14151</v>
      </c>
      <c r="H3" s="4">
        <f t="shared" si="6"/>
        <v>11792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265</v>
      </c>
      <c r="R3" s="2">
        <v>4500000</v>
      </c>
      <c r="S3" s="2"/>
    </row>
    <row r="4" spans="1:19" x14ac:dyDescent="0.25">
      <c r="A4" s="4">
        <v>3</v>
      </c>
      <c r="B4" s="4">
        <f t="shared" si="0"/>
        <v>700</v>
      </c>
      <c r="C4" s="4">
        <f t="shared" si="1"/>
        <v>840</v>
      </c>
      <c r="D4" s="4">
        <f t="shared" si="2"/>
        <v>1008</v>
      </c>
      <c r="E4" s="5">
        <f t="shared" si="3"/>
        <v>22900000</v>
      </c>
      <c r="F4" s="4">
        <f t="shared" si="4"/>
        <v>32714</v>
      </c>
      <c r="G4" s="4">
        <f t="shared" si="5"/>
        <v>27262</v>
      </c>
      <c r="H4" s="4">
        <f t="shared" si="6"/>
        <v>22718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700</v>
      </c>
      <c r="R4" s="2">
        <v>22900000</v>
      </c>
      <c r="S4" s="2"/>
    </row>
    <row r="5" spans="1:19" x14ac:dyDescent="0.25">
      <c r="A5" s="4">
        <v>4</v>
      </c>
      <c r="B5" s="4">
        <f t="shared" si="0"/>
        <v>237.5</v>
      </c>
      <c r="C5" s="4">
        <f t="shared" si="1"/>
        <v>285</v>
      </c>
      <c r="D5" s="4">
        <f t="shared" si="2"/>
        <v>342</v>
      </c>
      <c r="E5" s="5">
        <f t="shared" si="3"/>
        <v>8200000</v>
      </c>
      <c r="F5" s="4">
        <f t="shared" si="4"/>
        <v>34526</v>
      </c>
      <c r="G5" s="4">
        <f t="shared" si="5"/>
        <v>28772</v>
      </c>
      <c r="H5" s="4">
        <f t="shared" si="6"/>
        <v>23977</v>
      </c>
      <c r="I5" s="4">
        <f t="shared" si="7"/>
        <v>0</v>
      </c>
      <c r="J5" s="4">
        <f t="shared" si="8"/>
        <v>0</v>
      </c>
      <c r="O5">
        <v>0</v>
      </c>
      <c r="P5">
        <v>285</v>
      </c>
      <c r="Q5">
        <f t="shared" ref="Q5:Q6" si="10">P5/1.2</f>
        <v>237.5</v>
      </c>
      <c r="R5" s="2">
        <v>8200000</v>
      </c>
      <c r="S5" s="2"/>
    </row>
    <row r="6" spans="1:19" x14ac:dyDescent="0.25">
      <c r="A6" s="4">
        <v>5</v>
      </c>
      <c r="B6" s="4">
        <f t="shared" si="0"/>
        <v>229.16666666666669</v>
      </c>
      <c r="C6" s="4">
        <f t="shared" si="1"/>
        <v>275</v>
      </c>
      <c r="D6" s="4">
        <f t="shared" si="2"/>
        <v>330</v>
      </c>
      <c r="E6" s="5">
        <f t="shared" si="3"/>
        <v>7000000</v>
      </c>
      <c r="F6" s="4">
        <f t="shared" si="4"/>
        <v>30545</v>
      </c>
      <c r="G6" s="4">
        <f t="shared" si="5"/>
        <v>25455</v>
      </c>
      <c r="H6" s="4">
        <f t="shared" si="6"/>
        <v>21212</v>
      </c>
      <c r="I6" s="4">
        <f t="shared" si="7"/>
        <v>0</v>
      </c>
      <c r="J6" s="4">
        <f t="shared" si="8"/>
        <v>0</v>
      </c>
      <c r="O6">
        <v>0</v>
      </c>
      <c r="P6">
        <v>275</v>
      </c>
      <c r="Q6">
        <f t="shared" si="10"/>
        <v>229.16666666666669</v>
      </c>
      <c r="R6" s="2">
        <v>7000000</v>
      </c>
      <c r="S6" s="2"/>
    </row>
    <row r="7" spans="1:19" x14ac:dyDescent="0.25">
      <c r="A7" s="4">
        <v>6</v>
      </c>
      <c r="B7" s="4">
        <f t="shared" si="0"/>
        <v>1350</v>
      </c>
      <c r="C7" s="4">
        <f t="shared" si="1"/>
        <v>1620</v>
      </c>
      <c r="D7" s="4">
        <f t="shared" si="2"/>
        <v>1944</v>
      </c>
      <c r="E7" s="5">
        <f t="shared" si="3"/>
        <v>55000000</v>
      </c>
      <c r="F7" s="4">
        <f t="shared" si="4"/>
        <v>40741</v>
      </c>
      <c r="G7" s="4">
        <f t="shared" si="5"/>
        <v>33951</v>
      </c>
      <c r="H7" s="4">
        <f t="shared" si="6"/>
        <v>28292</v>
      </c>
      <c r="I7" s="4">
        <f t="shared" si="7"/>
        <v>0</v>
      </c>
      <c r="J7" s="4">
        <f t="shared" si="8"/>
        <v>0</v>
      </c>
      <c r="O7">
        <v>0</v>
      </c>
      <c r="P7">
        <f t="shared" ref="P7" si="11">O7/1.2</f>
        <v>0</v>
      </c>
      <c r="Q7">
        <v>1350</v>
      </c>
      <c r="R7" s="2">
        <v>55000000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2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91</v>
      </c>
    </row>
    <row r="24" spans="1:19" s="10" customFormat="1" x14ac:dyDescent="0.25">
      <c r="C24" s="68" t="s">
        <v>85</v>
      </c>
      <c r="D24" s="68" t="s">
        <v>88</v>
      </c>
      <c r="F24" s="69"/>
    </row>
    <row r="25" spans="1:19" s="10" customFormat="1" x14ac:dyDescent="0.25">
      <c r="C25" s="68" t="s">
        <v>1</v>
      </c>
      <c r="D25" s="68">
        <v>1102500</v>
      </c>
      <c r="F25" s="70"/>
    </row>
    <row r="26" spans="1:19" s="10" customFormat="1" x14ac:dyDescent="0.25">
      <c r="F26" s="53" t="s">
        <v>71</v>
      </c>
      <c r="G26" s="53">
        <v>508</v>
      </c>
      <c r="H26" s="68" t="s">
        <v>98</v>
      </c>
    </row>
    <row r="27" spans="1:19" s="10" customFormat="1" x14ac:dyDescent="0.25">
      <c r="F27" s="53" t="s">
        <v>83</v>
      </c>
      <c r="G27" s="53">
        <v>185</v>
      </c>
      <c r="H27" s="68">
        <v>222</v>
      </c>
      <c r="I27" s="10">
        <f>H27/G27</f>
        <v>1.2</v>
      </c>
      <c r="J27" s="10">
        <f>H27+H28</f>
        <v>587</v>
      </c>
    </row>
    <row r="28" spans="1:19" s="10" customFormat="1" x14ac:dyDescent="0.25">
      <c r="C28" s="68" t="s">
        <v>86</v>
      </c>
      <c r="D28" s="68" t="s">
        <v>87</v>
      </c>
      <c r="F28" s="53" t="s">
        <v>84</v>
      </c>
      <c r="G28" s="53">
        <v>365</v>
      </c>
      <c r="H28" s="68">
        <v>365</v>
      </c>
    </row>
    <row r="29" spans="1:19" s="10" customFormat="1" x14ac:dyDescent="0.25">
      <c r="C29" s="68" t="s">
        <v>1</v>
      </c>
      <c r="D29" s="68">
        <v>1277500</v>
      </c>
      <c r="F29" s="53" t="s">
        <v>89</v>
      </c>
      <c r="G29" s="53">
        <f>G27+G28</f>
        <v>550</v>
      </c>
      <c r="H29" s="10">
        <f>G29/G28</f>
        <v>1.5068493150684932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1"/>
      <c r="D31" s="71"/>
      <c r="F31" s="71" t="s">
        <v>73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>
      <c r="D39" s="10" t="s">
        <v>92</v>
      </c>
      <c r="E39" s="73">
        <v>9930990069</v>
      </c>
      <c r="F39" s="10" t="s">
        <v>93</v>
      </c>
      <c r="G39" s="10" t="s">
        <v>94</v>
      </c>
    </row>
    <row r="40" spans="3:7" s="10" customFormat="1" x14ac:dyDescent="0.25"/>
    <row r="43" spans="3:7" x14ac:dyDescent="0.25">
      <c r="F43">
        <v>15000000</v>
      </c>
    </row>
    <row r="44" spans="3:7" x14ac:dyDescent="0.25">
      <c r="F44">
        <f>F43/200</f>
        <v>75000</v>
      </c>
    </row>
    <row r="46" spans="3:7" x14ac:dyDescent="0.25">
      <c r="E46" t="s">
        <v>96</v>
      </c>
    </row>
    <row r="47" spans="3:7" x14ac:dyDescent="0.25">
      <c r="D47" t="s">
        <v>95</v>
      </c>
      <c r="E47">
        <v>57500</v>
      </c>
    </row>
    <row r="48" spans="3:7" x14ac:dyDescent="0.25">
      <c r="D48" t="s">
        <v>97</v>
      </c>
      <c r="E48">
        <v>57500</v>
      </c>
    </row>
    <row r="49" spans="5:5" x14ac:dyDescent="0.25">
      <c r="E49">
        <f>SUM(E47:E48)</f>
        <v>115000</v>
      </c>
    </row>
    <row r="51" spans="5:5" x14ac:dyDescent="0.25">
      <c r="E51">
        <v>57500</v>
      </c>
    </row>
    <row r="52" spans="5:5" x14ac:dyDescent="0.25">
      <c r="E52">
        <f>E51*12</f>
        <v>690000</v>
      </c>
    </row>
    <row r="54" spans="5:5" x14ac:dyDescent="0.25">
      <c r="E54" s="10">
        <v>57500</v>
      </c>
    </row>
    <row r="55" spans="5:5" x14ac:dyDescent="0.25">
      <c r="E55" s="10">
        <f>E54*12</f>
        <v>690000</v>
      </c>
    </row>
    <row r="56" spans="5:5" x14ac:dyDescent="0.25">
      <c r="E56" s="10">
        <f>E55*100</f>
        <v>69000000</v>
      </c>
    </row>
    <row r="57" spans="5:5" x14ac:dyDescent="0.25">
      <c r="E57" s="10">
        <f>E56/6</f>
        <v>11500000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Z37" sqref="Z37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2023-10-20T12:07:37Z</dcterms:modified>
</cp:coreProperties>
</file>