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IFB Vasai (East)_Chetna Kothari\"/>
    </mc:Choice>
  </mc:AlternateContent>
  <xr:revisionPtr revIDLastSave="0" documentId="13_ncr:1_{66F37B12-BE72-4444-8D8E-9D73271D14F9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23" l="1"/>
  <c r="G21" i="23"/>
  <c r="G19" i="23"/>
  <c r="F84" i="23"/>
  <c r="F23" i="23"/>
  <c r="F7" i="23"/>
  <c r="F8" i="23" s="1"/>
  <c r="F6" i="23"/>
  <c r="F5" i="23"/>
  <c r="F14" i="23" s="1"/>
  <c r="F10" i="23" l="1"/>
  <c r="F11" i="23" s="1"/>
  <c r="F12" i="23" s="1"/>
  <c r="F13" i="23" s="1"/>
  <c r="F16" i="23" s="1"/>
  <c r="F19" i="23" s="1"/>
  <c r="I33" i="4"/>
  <c r="I44" i="4"/>
  <c r="G44" i="4"/>
  <c r="G33" i="4"/>
  <c r="G40" i="4"/>
  <c r="D41" i="4"/>
  <c r="D36" i="4"/>
  <c r="B4" i="4"/>
  <c r="C4" i="4" s="1"/>
  <c r="D4" i="4" s="1"/>
  <c r="P3" i="4"/>
  <c r="Q3" i="4" s="1"/>
  <c r="B3" i="4" s="1"/>
  <c r="C3" i="4" s="1"/>
  <c r="D3" i="4" s="1"/>
  <c r="G46" i="4"/>
  <c r="H42" i="4"/>
  <c r="C5" i="25"/>
  <c r="C4" i="25"/>
  <c r="C3" i="25"/>
  <c r="Q2" i="4"/>
  <c r="B2" i="4" s="1"/>
  <c r="C2" i="4" s="1"/>
  <c r="P4" i="4"/>
  <c r="Q5" i="4"/>
  <c r="P6" i="4"/>
  <c r="B6" i="4"/>
  <c r="C6" i="4" s="1"/>
  <c r="P7" i="4"/>
  <c r="B7" i="4" s="1"/>
  <c r="C7" i="4" s="1"/>
  <c r="D7" i="4" s="1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 s="1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31" i="4"/>
  <c r="G35" i="4"/>
  <c r="C20" i="25"/>
  <c r="C16" i="25"/>
  <c r="C17" i="25" s="1"/>
  <c r="F20" i="23" l="1"/>
  <c r="F21" i="23"/>
  <c r="F25" i="23"/>
  <c r="G11" i="4"/>
  <c r="G15" i="4"/>
  <c r="H4" i="4"/>
  <c r="H44" i="4"/>
  <c r="G45" i="4"/>
  <c r="H9" i="4"/>
  <c r="F10" i="4"/>
  <c r="G7" i="4"/>
  <c r="F6" i="4"/>
  <c r="G3" i="4"/>
  <c r="H3" i="4"/>
  <c r="D2" i="4"/>
  <c r="H2" i="4" s="1"/>
  <c r="G2" i="4"/>
  <c r="H8" i="4"/>
  <c r="D6" i="4"/>
  <c r="H6" i="4" s="1"/>
  <c r="G6" i="4"/>
  <c r="F13" i="4"/>
  <c r="D10" i="4"/>
  <c r="H10" i="4" s="1"/>
  <c r="G10" i="4"/>
  <c r="F2" i="4"/>
  <c r="D14" i="4"/>
  <c r="G14" i="4"/>
  <c r="F4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3" i="4"/>
  <c r="G34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18" i="4"/>
  <c r="H18" i="4" s="1"/>
  <c r="D17" i="4"/>
  <c r="H17" i="4" s="1"/>
  <c r="D21" i="4" l="1"/>
  <c r="H21" i="4" s="1"/>
  <c r="D19" i="4"/>
  <c r="H19" i="4" s="1"/>
</calcChain>
</file>

<file path=xl/sharedStrings.xml><?xml version="1.0" encoding="utf-8"?>
<sst xmlns="http://schemas.openxmlformats.org/spreadsheetml/2006/main" count="156" uniqueCount="100">
  <si>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</si>
  <si>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</si>
  <si>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</si>
  <si>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</si>
  <si>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</si>
  <si>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</si>
  <si>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</si>
  <si>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</si>
  <si>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</si>
  <si>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</si>
  <si>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</si>
  <si>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</si>
  <si>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</si>
  <si>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</si>
  <si>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</si>
  <si>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</si>
  <si>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</si>
  <si>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</si>
  <si>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</si>
  <si>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</si>
  <si>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</si>
  <si>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</si>
  <si>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</si>
  <si>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</si>
  <si>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</si>
  <si>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</si>
  <si>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</si>
  <si>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</si>
  <si>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</si>
  <si>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</si>
  <si>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</si>
  <si>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</si>
  <si>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</si>
  <si>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</si>
  <si>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</si>
  <si>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</si>
  <si>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</si>
  <si>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</si>
  <si>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</si>
  <si>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</si>
  <si>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</si>
  <si>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</si>
  <si>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</si>
  <si>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</si>
  <si>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</si>
  <si>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</si>
  <si>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</si>
  <si>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</si>
  <si>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</si>
  <si>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</si>
  <si>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</si>
  <si>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</si>
  <si>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</si>
  <si>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</si>
  <si>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</si>
  <si>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</si>
  <si>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</si>
  <si>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</si>
  <si>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</si>
  <si>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</si>
  <si>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</si>
  <si>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</si>
  <si>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</si>
  <si>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</si>
  <si>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</si>
  <si>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</si>
  <si>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</si>
  <si>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</si>
  <si>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</si>
  <si>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</si>
  <si>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</si>
  <si>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</si>
  <si>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</si>
  <si>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</si>
  <si>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</si>
  <si>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</si>
  <si>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</si>
  <si>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</si>
  <si>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</si>
  <si>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</si>
  <si>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</si>
  <si>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</si>
  <si>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</si>
  <si>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</si>
  <si>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</si>
  <si>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</si>
  <si>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GALA No. B-17</t>
  </si>
  <si>
    <t>GALA No. 27</t>
  </si>
  <si>
    <t>IGR-03.07.23</t>
  </si>
  <si>
    <t>IGR-10.08.23</t>
  </si>
  <si>
    <t>IGR-23.06.23</t>
  </si>
  <si>
    <t>RATE</t>
  </si>
  <si>
    <t>PREV VAL - 15.10.2020 - GALA - 17</t>
  </si>
  <si>
    <t>PREV VAL - 15.10.2020 - GALA - 27</t>
  </si>
  <si>
    <t>OTHER AREA</t>
  </si>
  <si>
    <t>NOT CONSIDERED</t>
  </si>
  <si>
    <t>LOFT</t>
  </si>
  <si>
    <t>TMCA</t>
  </si>
  <si>
    <t>Gala No.</t>
  </si>
  <si>
    <t>Total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</si>
</sst>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3B5E63-25B5-5E35-881A-DB9AF0B83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E64ECF-4045-9263-889F-DBC366BCD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5CDD92-6D43-FCFD-32BF-4A9CB3C8E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97475</xdr:colOff>
      <xdr:row>49</xdr:row>
      <xdr:rowOff>182230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A3F961-D185-D7C8-BFE6-327653991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5947075" cy="899285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288002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9DC83B-6BFE-F4C0-12DC-201182903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37602" cy="894522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430897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75C08E-4DF3-D0B3-93A7-1642431D2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80497" cy="89738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L11" sqref="L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78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84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79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80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81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82</v>
      </c>
      <c r="C8" s="53">
        <f>C7*D13%</f>
        <v>250453.39799999999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83</v>
      </c>
      <c r="C9" s="58">
        <f>C6+C8</f>
        <v>279853.39799999999</v>
      </c>
      <c r="D9" s="59" t="s">
        <v>62</v>
      </c>
      <c r="E9" s="60">
        <f>C9/10.764</f>
        <v>25999.015050167225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2001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22</v>
      </c>
      <c r="D13" s="66">
        <f>D12-C13</f>
        <v>78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workbookViewId="0">
      <selection activeCell="J32" sqref="J32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4.285156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8800</v>
      </c>
      <c r="D3" s="22" t="s">
        <v>76</v>
      </c>
      <c r="E3" s="6" t="s">
        <v>77</v>
      </c>
      <c r="F3" s="19">
        <v>8800</v>
      </c>
      <c r="G3" s="22" t="s">
        <v>76</v>
      </c>
      <c r="H3" s="6" t="s">
        <v>77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6300</v>
      </c>
      <c r="D5" s="22"/>
      <c r="F5" s="19">
        <f>F3-F4</f>
        <v>6300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22</v>
      </c>
      <c r="D7" s="24">
        <v>2023</v>
      </c>
      <c r="F7" s="24">
        <f>G7-G8</f>
        <v>22</v>
      </c>
      <c r="G7" s="24">
        <v>2023</v>
      </c>
    </row>
    <row r="8" spans="1:8" x14ac:dyDescent="0.25">
      <c r="A8" s="15" t="s">
        <v>18</v>
      </c>
      <c r="B8" s="23"/>
      <c r="C8" s="24">
        <f>C9-C7</f>
        <v>38</v>
      </c>
      <c r="D8" s="24">
        <v>2001</v>
      </c>
      <c r="F8" s="24">
        <f>F9-F7</f>
        <v>38</v>
      </c>
      <c r="G8" s="24">
        <v>2001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33</v>
      </c>
      <c r="D10" s="24"/>
      <c r="F10" s="24">
        <f>90*F7/F9</f>
        <v>33</v>
      </c>
      <c r="G10" s="24"/>
    </row>
    <row r="11" spans="1:8" x14ac:dyDescent="0.25">
      <c r="A11" s="15"/>
      <c r="B11" s="25"/>
      <c r="C11" s="26">
        <f>C10%</f>
        <v>0.33</v>
      </c>
      <c r="D11" s="26"/>
      <c r="F11" s="26">
        <f>F10%</f>
        <v>0.33</v>
      </c>
      <c r="G11" s="26"/>
    </row>
    <row r="12" spans="1:8" x14ac:dyDescent="0.25">
      <c r="A12" s="15" t="s">
        <v>21</v>
      </c>
      <c r="B12" s="18"/>
      <c r="C12" s="19">
        <f>C6*C11</f>
        <v>825</v>
      </c>
      <c r="D12" s="22"/>
      <c r="F12" s="19">
        <f>F6*F11</f>
        <v>825</v>
      </c>
      <c r="G12" s="22"/>
    </row>
    <row r="13" spans="1:8" x14ac:dyDescent="0.25">
      <c r="A13" s="15" t="s">
        <v>22</v>
      </c>
      <c r="B13" s="18"/>
      <c r="C13" s="19">
        <f>C6-C12</f>
        <v>1675</v>
      </c>
      <c r="D13" s="22"/>
      <c r="F13" s="19">
        <f>F6-F12</f>
        <v>1675</v>
      </c>
      <c r="G13" s="22"/>
    </row>
    <row r="14" spans="1:8" x14ac:dyDescent="0.25">
      <c r="A14" s="15" t="s">
        <v>15</v>
      </c>
      <c r="B14" s="18"/>
      <c r="C14" s="19">
        <f>C5</f>
        <v>6300</v>
      </c>
      <c r="D14" s="22"/>
      <c r="F14" s="19">
        <f>F5</f>
        <v>6300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7975</v>
      </c>
      <c r="D16" s="22"/>
      <c r="F16" s="20">
        <f>F14+F13</f>
        <v>7975</v>
      </c>
      <c r="G16" s="22"/>
    </row>
    <row r="17" spans="1:8" x14ac:dyDescent="0.25">
      <c r="A17" t="s">
        <v>98</v>
      </c>
      <c r="B17" s="23"/>
      <c r="C17" s="24">
        <v>17</v>
      </c>
      <c r="D17" s="24"/>
      <c r="F17" s="24">
        <v>27</v>
      </c>
      <c r="G17" s="24"/>
    </row>
    <row r="18" spans="1:8" x14ac:dyDescent="0.25">
      <c r="A18" s="72" t="str">
        <f>E3</f>
        <v>BUA</v>
      </c>
      <c r="B18" s="7"/>
      <c r="C18" s="29">
        <v>912</v>
      </c>
      <c r="D18" s="24"/>
      <c r="F18" s="29">
        <v>1277</v>
      </c>
      <c r="G18" s="24" t="s">
        <v>99</v>
      </c>
    </row>
    <row r="19" spans="1:8" x14ac:dyDescent="0.25">
      <c r="A19" s="15" t="s">
        <v>74</v>
      </c>
      <c r="B19" s="6"/>
      <c r="C19" s="30">
        <f>C18*C16</f>
        <v>7273200</v>
      </c>
      <c r="D19" s="31"/>
      <c r="E19" s="66"/>
      <c r="F19" s="30">
        <f>F18*F16</f>
        <v>10184075</v>
      </c>
      <c r="G19" s="76">
        <f>C19+F19</f>
        <v>17457275</v>
      </c>
      <c r="H19" s="66"/>
    </row>
    <row r="20" spans="1:8" x14ac:dyDescent="0.25">
      <c r="A20" s="15" t="s">
        <v>24</v>
      </c>
      <c r="C20" s="32">
        <f>C19*90%</f>
        <v>6545880</v>
      </c>
      <c r="D20" s="30"/>
      <c r="F20" s="32">
        <f>F19*90%</f>
        <v>9165667.5</v>
      </c>
      <c r="G20" s="76">
        <f t="shared" ref="G20:G21" si="0">C20+F20</f>
        <v>15711547.5</v>
      </c>
    </row>
    <row r="21" spans="1:8" x14ac:dyDescent="0.25">
      <c r="A21" s="15" t="s">
        <v>25</v>
      </c>
      <c r="C21" s="32">
        <f>C19*80%</f>
        <v>5818560</v>
      </c>
      <c r="D21" s="32"/>
      <c r="F21" s="32">
        <f>F19*80%</f>
        <v>8147260</v>
      </c>
      <c r="G21" s="76">
        <f t="shared" si="0"/>
        <v>13965820</v>
      </c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2280000</v>
      </c>
      <c r="D23" s="35"/>
      <c r="F23" s="35">
        <f>F4*F18</f>
        <v>3192500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f>C19*0.025/12</f>
        <v>15152.5</v>
      </c>
      <c r="D25" s="32"/>
      <c r="F25" s="32">
        <f>F19*0.025/12</f>
        <v>21216.822916666668</v>
      </c>
      <c r="G25" s="32"/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6"/>
  <sheetViews>
    <sheetView topLeftCell="A13" workbookViewId="0">
      <selection activeCell="J42" sqref="J4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701.66666666666674</v>
      </c>
      <c r="C2" s="4">
        <f t="shared" ref="C2:C16" si="1">B2*1.2</f>
        <v>842.00000000000011</v>
      </c>
      <c r="D2" s="4">
        <f t="shared" ref="D2:D16" si="2">C2*1.2</f>
        <v>1010.4000000000001</v>
      </c>
      <c r="E2" s="5">
        <f t="shared" ref="E2:E16" si="3">R2</f>
        <v>3700000</v>
      </c>
      <c r="F2" s="4">
        <f t="shared" ref="F2:F15" si="4">ROUND((E2/B2),0)</f>
        <v>5273</v>
      </c>
      <c r="G2" s="4">
        <f t="shared" ref="G2:G15" si="5">ROUND((E2/C2),0)</f>
        <v>4394</v>
      </c>
      <c r="H2" s="4">
        <f t="shared" ref="H2:H15" si="6">ROUND((E2/D2),0)</f>
        <v>3662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842</v>
      </c>
      <c r="Q2">
        <f t="shared" ref="Q2:Q10" si="9">P2/1.2</f>
        <v>701.66666666666674</v>
      </c>
      <c r="R2" s="2">
        <v>3700000</v>
      </c>
      <c r="S2" s="2" t="s">
        <v>88</v>
      </c>
    </row>
    <row r="3" spans="1:19" x14ac:dyDescent="0.25">
      <c r="A3" s="4">
        <v>2</v>
      </c>
      <c r="B3" s="4">
        <f t="shared" si="0"/>
        <v>342.69884999999999</v>
      </c>
      <c r="C3" s="4">
        <f t="shared" si="1"/>
        <v>411.23861999999997</v>
      </c>
      <c r="D3" s="4">
        <f t="shared" si="2"/>
        <v>493.48634399999992</v>
      </c>
      <c r="E3" s="5">
        <f t="shared" si="3"/>
        <v>3600000</v>
      </c>
      <c r="F3" s="4">
        <f t="shared" si="4"/>
        <v>10505</v>
      </c>
      <c r="G3" s="4">
        <f t="shared" si="5"/>
        <v>8754</v>
      </c>
      <c r="H3" s="4">
        <f t="shared" si="6"/>
        <v>7295</v>
      </c>
      <c r="I3" s="4">
        <f t="shared" si="7"/>
        <v>0</v>
      </c>
      <c r="J3" s="4">
        <f t="shared" si="8"/>
        <v>0</v>
      </c>
      <c r="O3">
        <v>0</v>
      </c>
      <c r="P3">
        <f>38.205*10.764</f>
        <v>411.23861999999997</v>
      </c>
      <c r="Q3">
        <f t="shared" si="9"/>
        <v>342.69884999999999</v>
      </c>
      <c r="R3" s="2">
        <v>3600000</v>
      </c>
      <c r="S3" s="2" t="s">
        <v>89</v>
      </c>
    </row>
    <row r="4" spans="1:19" x14ac:dyDescent="0.25">
      <c r="A4" s="4">
        <v>3</v>
      </c>
      <c r="B4" s="4">
        <f t="shared" si="0"/>
        <v>1238</v>
      </c>
      <c r="C4" s="4">
        <f t="shared" si="1"/>
        <v>1485.6</v>
      </c>
      <c r="D4" s="4">
        <f t="shared" si="2"/>
        <v>1782.7199999999998</v>
      </c>
      <c r="E4" s="5">
        <f t="shared" si="3"/>
        <v>10000000</v>
      </c>
      <c r="F4" s="74">
        <f t="shared" si="4"/>
        <v>8078</v>
      </c>
      <c r="G4" s="74">
        <f t="shared" si="5"/>
        <v>6731</v>
      </c>
      <c r="H4" s="74">
        <f t="shared" si="6"/>
        <v>5609</v>
      </c>
      <c r="I4" s="74">
        <f t="shared" si="7"/>
        <v>0</v>
      </c>
      <c r="J4" s="74">
        <f t="shared" si="8"/>
        <v>0</v>
      </c>
      <c r="K4" s="7"/>
      <c r="L4" s="7"/>
      <c r="M4" s="7"/>
      <c r="N4" s="7"/>
      <c r="O4" s="7">
        <v>0</v>
      </c>
      <c r="P4" s="7">
        <f t="shared" ref="P4:P10" si="10">O4/1.2</f>
        <v>0</v>
      </c>
      <c r="Q4" s="7">
        <v>1238</v>
      </c>
      <c r="R4" s="75">
        <v>10000000</v>
      </c>
      <c r="S4" s="75" t="s">
        <v>90</v>
      </c>
    </row>
    <row r="5" spans="1:19" x14ac:dyDescent="0.25">
      <c r="A5" s="4">
        <v>4</v>
      </c>
      <c r="B5" s="4">
        <f t="shared" si="0"/>
        <v>2083.3333333333335</v>
      </c>
      <c r="C5" s="4">
        <f t="shared" si="1"/>
        <v>2500</v>
      </c>
      <c r="D5" s="4">
        <f t="shared" si="2"/>
        <v>3000</v>
      </c>
      <c r="E5" s="5">
        <f t="shared" si="3"/>
        <v>25000000</v>
      </c>
      <c r="F5" s="4">
        <f t="shared" si="4"/>
        <v>12000</v>
      </c>
      <c r="G5" s="74">
        <f t="shared" si="5"/>
        <v>10000</v>
      </c>
      <c r="H5" s="74">
        <f t="shared" si="6"/>
        <v>8333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2500</v>
      </c>
      <c r="Q5" s="7">
        <f t="shared" si="9"/>
        <v>2083.3333333333335</v>
      </c>
      <c r="R5" s="75">
        <v>25000000</v>
      </c>
      <c r="S5" s="2"/>
    </row>
    <row r="6" spans="1:19" x14ac:dyDescent="0.25">
      <c r="A6" s="4">
        <v>5</v>
      </c>
      <c r="B6" s="4">
        <f t="shared" si="0"/>
        <v>728</v>
      </c>
      <c r="C6" s="4">
        <f t="shared" si="1"/>
        <v>873.6</v>
      </c>
      <c r="D6" s="4">
        <f t="shared" si="2"/>
        <v>1048.32</v>
      </c>
      <c r="E6" s="5">
        <f t="shared" si="3"/>
        <v>5800000</v>
      </c>
      <c r="F6" s="4">
        <f t="shared" si="4"/>
        <v>7967</v>
      </c>
      <c r="G6" s="4">
        <f t="shared" si="5"/>
        <v>6639</v>
      </c>
      <c r="H6" s="4">
        <f t="shared" si="6"/>
        <v>5533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v>728</v>
      </c>
      <c r="R6" s="2">
        <v>5800000</v>
      </c>
      <c r="S6" s="2"/>
    </row>
    <row r="7" spans="1:19" x14ac:dyDescent="0.25">
      <c r="A7" s="4">
        <v>6</v>
      </c>
      <c r="B7" s="4">
        <f t="shared" si="0"/>
        <v>2000</v>
      </c>
      <c r="C7" s="4">
        <f t="shared" si="1"/>
        <v>2400</v>
      </c>
      <c r="D7" s="4">
        <f t="shared" si="2"/>
        <v>2880</v>
      </c>
      <c r="E7" s="5">
        <f t="shared" si="3"/>
        <v>21000000</v>
      </c>
      <c r="F7" s="4">
        <f t="shared" si="4"/>
        <v>10500</v>
      </c>
      <c r="G7" s="74">
        <f t="shared" si="5"/>
        <v>8750</v>
      </c>
      <c r="H7" s="74">
        <f t="shared" si="6"/>
        <v>7292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10"/>
        <v>0</v>
      </c>
      <c r="Q7" s="7">
        <v>2000</v>
      </c>
      <c r="R7" s="75">
        <v>21000000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70" t="s">
        <v>86</v>
      </c>
    </row>
    <row r="27" spans="1:19" s="10" customFormat="1" x14ac:dyDescent="0.25">
      <c r="F27" s="70" t="s">
        <v>71</v>
      </c>
      <c r="G27" s="10">
        <v>770</v>
      </c>
    </row>
    <row r="28" spans="1:19" s="10" customFormat="1" x14ac:dyDescent="0.25">
      <c r="F28" s="70" t="s">
        <v>94</v>
      </c>
      <c r="G28" s="10">
        <v>4602</v>
      </c>
      <c r="H28" s="10" t="s">
        <v>95</v>
      </c>
    </row>
    <row r="29" spans="1:19" s="10" customFormat="1" x14ac:dyDescent="0.25">
      <c r="F29" s="53" t="s">
        <v>71</v>
      </c>
      <c r="G29" s="53">
        <v>770</v>
      </c>
    </row>
    <row r="30" spans="1:19" s="10" customFormat="1" x14ac:dyDescent="0.25">
      <c r="C30" s="68" t="s">
        <v>75</v>
      </c>
      <c r="D30" s="68"/>
      <c r="F30" s="53" t="s">
        <v>85</v>
      </c>
      <c r="G30" s="53">
        <v>760</v>
      </c>
    </row>
    <row r="31" spans="1:19" s="10" customFormat="1" x14ac:dyDescent="0.25">
      <c r="C31" s="68" t="s">
        <v>1</v>
      </c>
      <c r="D31" s="68"/>
      <c r="F31" s="58" t="s">
        <v>72</v>
      </c>
      <c r="G31" s="58">
        <v>912</v>
      </c>
      <c r="H31" s="10">
        <f>G31/G30</f>
        <v>1.2</v>
      </c>
    </row>
    <row r="32" spans="1:19" s="10" customFormat="1" x14ac:dyDescent="0.25">
      <c r="F32" s="53" t="s">
        <v>73</v>
      </c>
      <c r="G32" s="53">
        <v>8000</v>
      </c>
    </row>
    <row r="33" spans="3:9" s="10" customFormat="1" x14ac:dyDescent="0.25">
      <c r="C33" s="71" t="s">
        <v>92</v>
      </c>
      <c r="D33" s="71"/>
      <c r="F33" s="71" t="s">
        <v>74</v>
      </c>
      <c r="G33" s="71">
        <f>G31*G32</f>
        <v>7296000</v>
      </c>
      <c r="H33" s="10" t="e">
        <f>G33/D31</f>
        <v>#DIV/0!</v>
      </c>
      <c r="I33" s="10">
        <f>G33/D36</f>
        <v>1.2307692307692308</v>
      </c>
    </row>
    <row r="34" spans="3:9" s="10" customFormat="1" x14ac:dyDescent="0.25">
      <c r="C34" s="71" t="s">
        <v>77</v>
      </c>
      <c r="D34" s="71">
        <v>912</v>
      </c>
      <c r="F34" s="71" t="s">
        <v>24</v>
      </c>
      <c r="G34" s="71">
        <f>G33*90%</f>
        <v>6566400</v>
      </c>
    </row>
    <row r="35" spans="3:9" s="10" customFormat="1" x14ac:dyDescent="0.25">
      <c r="C35" s="71" t="s">
        <v>91</v>
      </c>
      <c r="D35" s="71">
        <v>6500</v>
      </c>
      <c r="F35" s="71" t="s">
        <v>25</v>
      </c>
      <c r="G35" s="71">
        <f>G33*80%</f>
        <v>5836800</v>
      </c>
    </row>
    <row r="36" spans="3:9" s="10" customFormat="1" x14ac:dyDescent="0.25">
      <c r="C36" s="71" t="s">
        <v>74</v>
      </c>
      <c r="D36" s="71">
        <f>D34*D35</f>
        <v>5928000</v>
      </c>
    </row>
    <row r="37" spans="3:9" s="10" customFormat="1" x14ac:dyDescent="0.25">
      <c r="C37" s="71"/>
      <c r="D37" s="71"/>
      <c r="F37" s="70" t="s">
        <v>87</v>
      </c>
    </row>
    <row r="38" spans="3:9" s="10" customFormat="1" x14ac:dyDescent="0.25">
      <c r="C38" s="71" t="s">
        <v>93</v>
      </c>
      <c r="D38" s="71"/>
      <c r="F38" s="70" t="s">
        <v>71</v>
      </c>
      <c r="G38" s="10">
        <v>1054</v>
      </c>
    </row>
    <row r="39" spans="3:9" s="10" customFormat="1" x14ac:dyDescent="0.25">
      <c r="C39" s="71" t="s">
        <v>77</v>
      </c>
      <c r="D39" s="71">
        <v>1277</v>
      </c>
      <c r="F39" s="10" t="s">
        <v>96</v>
      </c>
      <c r="G39" s="10">
        <v>1054</v>
      </c>
    </row>
    <row r="40" spans="3:9" s="10" customFormat="1" x14ac:dyDescent="0.25">
      <c r="C40" s="71" t="s">
        <v>91</v>
      </c>
      <c r="D40" s="71">
        <v>6500</v>
      </c>
      <c r="F40" s="10" t="s">
        <v>97</v>
      </c>
      <c r="G40" s="10">
        <f>SUM(G38:G39)</f>
        <v>2108</v>
      </c>
    </row>
    <row r="41" spans="3:9" s="10" customFormat="1" x14ac:dyDescent="0.25">
      <c r="C41" s="71" t="s">
        <v>74</v>
      </c>
      <c r="D41" s="71">
        <f>D39*D40</f>
        <v>8300500</v>
      </c>
      <c r="F41" s="53" t="s">
        <v>85</v>
      </c>
      <c r="G41" s="53">
        <v>1064</v>
      </c>
    </row>
    <row r="42" spans="3:9" s="10" customFormat="1" x14ac:dyDescent="0.25">
      <c r="F42" s="58" t="s">
        <v>72</v>
      </c>
      <c r="G42" s="58">
        <v>1277</v>
      </c>
      <c r="H42" s="10">
        <f>G42/G41</f>
        <v>1.2001879699248121</v>
      </c>
    </row>
    <row r="43" spans="3:9" x14ac:dyDescent="0.25">
      <c r="F43" s="53" t="s">
        <v>73</v>
      </c>
      <c r="G43" s="53">
        <v>8000</v>
      </c>
      <c r="H43" s="10"/>
    </row>
    <row r="44" spans="3:9" x14ac:dyDescent="0.25">
      <c r="F44" s="71" t="s">
        <v>74</v>
      </c>
      <c r="G44" s="71">
        <f>G42*G43</f>
        <v>10216000</v>
      </c>
      <c r="H44" s="10">
        <f>G44/D40</f>
        <v>1571.6923076923076</v>
      </c>
      <c r="I44" s="10">
        <f>G44/D41</f>
        <v>1.2307692307692308</v>
      </c>
    </row>
    <row r="45" spans="3:9" x14ac:dyDescent="0.25">
      <c r="F45" s="71" t="s">
        <v>24</v>
      </c>
      <c r="G45" s="71">
        <f>G44*90%</f>
        <v>9194400</v>
      </c>
      <c r="H45" s="10"/>
    </row>
    <row r="46" spans="3:9" x14ac:dyDescent="0.25">
      <c r="F46" s="71" t="s">
        <v>25</v>
      </c>
      <c r="G46" s="71">
        <f>G44*80%</f>
        <v>8172800</v>
      </c>
      <c r="H4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2023-10-16T08:25:04Z</dcterms:modified>
</cp:coreProperties>
</file>