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Cosmos Bank Rte verification - 2023\"/>
    </mc:Choice>
  </mc:AlternateContent>
  <xr:revisionPtr revIDLastSave="0" documentId="13_ncr:1_{29AF8C80-E425-4571-9405-50263A36CF33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</sheets>
  <calcPr calcId="191029"/>
</workbook>
</file>

<file path=xl/calcChain.xml><?xml version="1.0" encoding="utf-8"?>
<calcChain xmlns="http://schemas.openxmlformats.org/spreadsheetml/2006/main">
  <c r="D23" i="4" l="1"/>
  <c r="C49" i="4"/>
  <c r="C48" i="4"/>
  <c r="D48" i="4"/>
  <c r="P15" i="4"/>
  <c r="P14" i="4"/>
  <c r="P13" i="4"/>
  <c r="P12" i="4"/>
  <c r="Q6" i="4"/>
  <c r="I24" i="4"/>
  <c r="P4" i="4"/>
  <c r="P3" i="4"/>
  <c r="P2" i="4"/>
  <c r="D32" i="4" l="1"/>
  <c r="D21" i="4"/>
  <c r="D22" i="4" s="1"/>
  <c r="D28" i="4" l="1"/>
  <c r="D29" i="4" s="1"/>
  <c r="D33" i="4" s="1"/>
  <c r="D36" i="4" l="1"/>
  <c r="D35" i="4"/>
  <c r="D34" i="4"/>
  <c r="I25" i="4" l="1"/>
  <c r="Q12" i="4"/>
  <c r="Q14" i="4"/>
  <c r="Q13" i="4"/>
  <c r="Q11" i="4"/>
  <c r="Q10" i="4"/>
  <c r="Q9" i="4"/>
  <c r="Q8" i="4"/>
  <c r="Q7" i="4"/>
  <c r="P5" i="4"/>
  <c r="P8" i="4"/>
  <c r="P9" i="4"/>
  <c r="P10" i="4"/>
  <c r="P11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Q15" i="4" l="1"/>
  <c r="J15" i="4"/>
  <c r="I15" i="4"/>
  <c r="E15" i="4"/>
  <c r="A15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<sst xmlns="http://schemas.openxmlformats.org/spreadsheetml/2006/main" count="44" uniqueCount="41">
  <si>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</si>
  <si>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</si>
  <si>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</si>
  <si>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</si>
  <si>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</si>
  <si>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</si>
  <si>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</si>
  <si>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</si>
  <si>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</si>
  <si>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</si>
  <si>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</si>
  <si>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</si>
  <si>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</si>
  <si>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bal</t>
  </si>
  <si>
    <t>mca</t>
  </si>
  <si>
    <t>Address -</t>
  </si>
  <si>
    <t>rate on BUA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</si>
  <si>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</si>
  <si>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</si>
  <si>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</si>
  <si>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</si>
  <si>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</si>
  <si>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</si>
  <si>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</si>
  <si>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</si>
  <si>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</si>
  <si>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Area</t>
  </si>
  <si>
    <t>Rate</t>
  </si>
  <si>
    <t>Value of the property</t>
  </si>
  <si>
    <t>Depreciated Fair Market Value</t>
  </si>
  <si>
    <t>Realisable</t>
  </si>
  <si>
    <t xml:space="preserve">Distress </t>
  </si>
  <si>
    <t>Rental</t>
  </si>
  <si>
    <t>Built Up</t>
  </si>
  <si>
    <t>Flat no.1804, 18 floor, Bldg - Eviva ,K- Wing ,Block - Palava, Dombivali East - 401203</t>
  </si>
  <si>
    <r>
      <t xml:space="preserve">Cosmos Bank - </t>
    </r>
    <r>
      <rPr>
        <b/>
        <sz val="12"/>
        <color theme="1"/>
        <rFont val="Arial"/>
        <family val="2"/>
      </rPr>
      <t>Veera Desai Road Andheri (West) Branch</t>
    </r>
  </si>
  <si>
    <t>Aggr. Carpet</t>
  </si>
  <si>
    <t>FMV</t>
  </si>
  <si>
    <t>SAME COMPLEX</t>
  </si>
  <si>
    <t xml:space="preserve">Index-II </t>
  </si>
  <si>
    <t xml:space="preserve"> DATED 13.12.2018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</si>
</sst>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2" fontId="1" fillId="2" borderId="0" xfId="0" applyNumberFormat="1" applyFont="1" applyFill="1" applyAlignment="1">
      <alignment wrapText="1"/>
    </xf>
    <xf numFmtId="2" fontId="1" fillId="2" borderId="0" xfId="0" applyNumberFormat="1" applyFont="1" applyFill="1"/>
    <xf numFmtId="2" fontId="1" fillId="0" borderId="0" xfId="0" applyNumberFormat="1" applyFont="1"/>
    <xf numFmtId="2" fontId="0" fillId="0" borderId="0" xfId="0" applyNumberFormat="1"/>
    <xf numFmtId="2" fontId="2" fillId="0" borderId="0" xfId="0" applyNumberFormat="1" applyFont="1"/>
    <xf numFmtId="0" fontId="0" fillId="2" borderId="0" xfId="0" applyFill="1"/>
    <xf numFmtId="0" fontId="5" fillId="0" borderId="0" xfId="0" applyFont="1"/>
    <xf numFmtId="2" fontId="0" fillId="0" borderId="0" xfId="0" applyNumberFormat="1" applyAlignment="1">
      <alignment wrapText="1"/>
    </xf>
    <xf numFmtId="2" fontId="4" fillId="0" borderId="0" xfId="0" applyNumberFormat="1" applyFont="1"/>
    <xf numFmtId="0" fontId="6" fillId="0" borderId="1" xfId="0" applyFont="1" applyBorder="1"/>
    <xf numFmtId="0" fontId="7" fillId="0" borderId="1" xfId="0" applyFont="1" applyBorder="1"/>
    <xf numFmtId="43" fontId="6" fillId="0" borderId="1" xfId="0" applyNumberFormat="1" applyFont="1" applyBorder="1"/>
    <xf numFmtId="10" fontId="6" fillId="0" borderId="1" xfId="0" applyNumberFormat="1" applyFont="1" applyBorder="1"/>
    <xf numFmtId="43" fontId="7" fillId="0" borderId="1" xfId="0" applyNumberFormat="1" applyFont="1" applyBorder="1"/>
    <xf numFmtId="43" fontId="7" fillId="3" borderId="1" xfId="0" applyNumberFormat="1" applyFont="1" applyFill="1" applyBorder="1"/>
    <xf numFmtId="0" fontId="1" fillId="4" borderId="0" xfId="0" applyFont="1" applyFill="1"/>
    <xf numFmtId="4" fontId="1" fillId="4" borderId="0" xfId="0" applyNumberFormat="1" applyFont="1" applyFill="1"/>
    <xf numFmtId="2" fontId="1" fillId="4" borderId="0" xfId="0" applyNumberFormat="1" applyFont="1" applyFill="1"/>
    <xf numFmtId="0" fontId="0" fillId="4" borderId="0" xfId="0" applyFill="1"/>
    <xf numFmtId="2" fontId="0" fillId="4" borderId="0" xfId="0" applyNumberFormat="1" applyFill="1"/>
    <xf numFmtId="4" fontId="0" fillId="4" borderId="0" xfId="0" applyNumberFormat="1" applyFill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163990</xdr:colOff>
      <xdr:row>43</xdr:row>
      <xdr:rowOff>143974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B61B7A-2E7F-44AA-83A4-49B4A0FBD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794390" cy="78782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24</xdr:col>
      <xdr:colOff>554484</xdr:colOff>
      <xdr:row>51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8B5B2A-E557-4F9F-9F34-F1EB1B910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14575284" cy="8411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24</xdr:col>
      <xdr:colOff>154378</xdr:colOff>
      <xdr:row>61</xdr:row>
      <xdr:rowOff>172644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2888185-BD99-4526-B98B-F99BC35F1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238500"/>
          <a:ext cx="14175178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23</xdr:col>
      <xdr:colOff>240030</xdr:colOff>
      <xdr:row>50</xdr:row>
      <xdr:rowOff>1256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3CB95C-FFF6-4616-85ED-423FF60DBF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3651230" cy="9002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30</xdr:col>
      <xdr:colOff>497837</xdr:colOff>
      <xdr:row>49</xdr:row>
      <xdr:rowOff>39222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37D559-88F2-462C-A7A6-46753395F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0"/>
          <a:ext cx="18176237" cy="80402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35</xdr:col>
      <xdr:colOff>469258</xdr:colOff>
      <xdr:row>40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6323B1-17B1-4DC2-BF2B-F0493318E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18147658" cy="759248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478784</xdr:colOff>
      <xdr:row>39</xdr:row>
      <xdr:rowOff>182011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68319F-A1E6-434C-ACAF-1438B45B3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57184" cy="74210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431152</xdr:colOff>
      <xdr:row>39</xdr:row>
      <xdr:rowOff>1010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90D427-354F-4098-A5CE-9BC112055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09552" cy="7240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9"/>
  <sheetViews>
    <sheetView tabSelected="1" topLeftCell="B7" zoomScaleNormal="100" workbookViewId="0">
      <selection activeCell="H37" sqref="H37"/>
    </sheetView>
  </sheetViews>
  <sheetFormatPr defaultRowHeight="15" x14ac:dyDescent="0.25"/>
  <cols>
    <col min="1" max="1" width="4.28515625" customWidth="1"/>
    <col min="2" max="2" width="11.140625" bestFit="1" customWidth="1"/>
    <col min="3" max="3" width="28.42578125" customWidth="1"/>
    <col min="4" max="4" width="18.140625" customWidth="1"/>
    <col min="5" max="5" width="15.42578125" customWidth="1"/>
    <col min="6" max="6" width="14.140625" customWidth="1"/>
    <col min="7" max="7" width="20.7109375" customWidth="1"/>
    <col min="8" max="8" width="13" style="14" customWidth="1"/>
    <col min="9" max="9" width="14.285156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0.7109375" customWidth="1"/>
    <col min="17" max="17" width="10.7109375" style="14" customWidth="1"/>
    <col min="18" max="18" width="16" customWidth="1"/>
    <col min="19" max="19" width="8.85546875" customWidth="1"/>
  </cols>
  <sheetData>
    <row r="1" spans="1:20" s="1" customFormat="1" ht="45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11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8" t="s">
        <v>6</v>
      </c>
      <c r="R1" s="1" t="s">
        <v>1</v>
      </c>
      <c r="S1" s="1" t="s">
        <v>3</v>
      </c>
    </row>
    <row r="2" spans="1:20" s="29" customFormat="1" x14ac:dyDescent="0.25">
      <c r="A2" s="26">
        <f t="shared" ref="A2:A15" si="0">N2</f>
        <v>0</v>
      </c>
      <c r="B2" s="26">
        <f t="shared" ref="B2:B15" si="1">Q2</f>
        <v>527</v>
      </c>
      <c r="C2" s="26">
        <f>B2*1.2</f>
        <v>632.4</v>
      </c>
      <c r="D2" s="26">
        <f t="shared" ref="D2:D13" si="2">C2*1.2</f>
        <v>758.88</v>
      </c>
      <c r="E2" s="27">
        <f t="shared" ref="E2:E13" si="3">R2</f>
        <v>5175000</v>
      </c>
      <c r="F2" s="26">
        <f t="shared" ref="F2:F13" si="4">ROUND((E2/B2),0)</f>
        <v>9820</v>
      </c>
      <c r="G2" s="26">
        <f t="shared" ref="G2:G13" si="5">ROUND((E2/C2),0)</f>
        <v>8183</v>
      </c>
      <c r="H2" s="28">
        <f t="shared" ref="H2:H13" si="6">ROUND((E2/D2),0)</f>
        <v>6819</v>
      </c>
      <c r="I2" s="26" t="e">
        <f>#REF!</f>
        <v>#REF!</v>
      </c>
      <c r="J2" s="26">
        <f t="shared" ref="J2:J13" si="7">S2</f>
        <v>0</v>
      </c>
      <c r="O2" s="29">
        <v>0</v>
      </c>
      <c r="P2" s="29">
        <f t="shared" ref="P2:P4" si="8">O2/1.2</f>
        <v>0</v>
      </c>
      <c r="Q2" s="30">
        <v>527</v>
      </c>
      <c r="R2" s="31">
        <v>5175000</v>
      </c>
    </row>
    <row r="3" spans="1:20" s="29" customFormat="1" x14ac:dyDescent="0.25">
      <c r="A3" s="26">
        <f t="shared" si="0"/>
        <v>0</v>
      </c>
      <c r="B3" s="26">
        <f t="shared" si="1"/>
        <v>937</v>
      </c>
      <c r="C3" s="26">
        <f t="shared" ref="C3:C15" si="9">B3*1.2</f>
        <v>1124.3999999999999</v>
      </c>
      <c r="D3" s="26">
        <f t="shared" si="2"/>
        <v>1349.2799999999997</v>
      </c>
      <c r="E3" s="27">
        <f t="shared" si="3"/>
        <v>9703000</v>
      </c>
      <c r="F3" s="26">
        <f t="shared" si="4"/>
        <v>10355</v>
      </c>
      <c r="G3" s="26">
        <f t="shared" si="5"/>
        <v>8629</v>
      </c>
      <c r="H3" s="28">
        <f t="shared" si="6"/>
        <v>7191</v>
      </c>
      <c r="I3" s="26" t="e">
        <f>#REF!</f>
        <v>#REF!</v>
      </c>
      <c r="J3" s="26">
        <f t="shared" si="7"/>
        <v>0</v>
      </c>
      <c r="O3" s="29">
        <v>0</v>
      </c>
      <c r="P3" s="29">
        <f t="shared" si="8"/>
        <v>0</v>
      </c>
      <c r="Q3" s="30">
        <v>937</v>
      </c>
      <c r="R3" s="31">
        <v>9703000</v>
      </c>
    </row>
    <row r="4" spans="1:20" x14ac:dyDescent="0.25">
      <c r="A4" s="4">
        <f t="shared" si="0"/>
        <v>0</v>
      </c>
      <c r="B4" s="4">
        <f t="shared" si="1"/>
        <v>527</v>
      </c>
      <c r="C4" s="4">
        <f t="shared" si="9"/>
        <v>632.4</v>
      </c>
      <c r="D4" s="4">
        <f t="shared" si="2"/>
        <v>758.88</v>
      </c>
      <c r="E4" s="5">
        <f t="shared" si="3"/>
        <v>4549000</v>
      </c>
      <c r="F4" s="8">
        <f t="shared" si="4"/>
        <v>8632</v>
      </c>
      <c r="G4" s="8">
        <f t="shared" si="5"/>
        <v>7193</v>
      </c>
      <c r="H4" s="12">
        <f t="shared" si="6"/>
        <v>5994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 s="14">
        <v>527</v>
      </c>
      <c r="R4" s="2">
        <v>4549000</v>
      </c>
    </row>
    <row r="5" spans="1:20" x14ac:dyDescent="0.25">
      <c r="A5" s="4">
        <f t="shared" si="0"/>
        <v>0</v>
      </c>
      <c r="B5" s="4">
        <f t="shared" si="1"/>
        <v>871</v>
      </c>
      <c r="C5" s="4">
        <f t="shared" si="9"/>
        <v>1045.2</v>
      </c>
      <c r="D5" s="4">
        <f t="shared" si="2"/>
        <v>1254.24</v>
      </c>
      <c r="E5" s="5">
        <f t="shared" si="3"/>
        <v>7799000</v>
      </c>
      <c r="F5" s="8">
        <f t="shared" si="4"/>
        <v>8954</v>
      </c>
      <c r="G5" s="8">
        <f t="shared" si="5"/>
        <v>7462</v>
      </c>
      <c r="H5" s="12">
        <f t="shared" si="6"/>
        <v>6218</v>
      </c>
      <c r="I5" s="4" t="e">
        <f>#REF!</f>
        <v>#REF!</v>
      </c>
      <c r="J5" s="4">
        <f t="shared" si="7"/>
        <v>0</v>
      </c>
      <c r="O5">
        <v>0</v>
      </c>
      <c r="P5">
        <f t="shared" ref="P5:P11" si="10">O5/1.2</f>
        <v>0</v>
      </c>
      <c r="Q5" s="14">
        <v>871</v>
      </c>
      <c r="R5" s="2">
        <v>7799000</v>
      </c>
      <c r="S5" s="16"/>
      <c r="T5" s="16"/>
    </row>
    <row r="6" spans="1:20" x14ac:dyDescent="0.25">
      <c r="A6" s="4">
        <f t="shared" si="0"/>
        <v>0</v>
      </c>
      <c r="B6" s="4">
        <f t="shared" si="1"/>
        <v>765</v>
      </c>
      <c r="C6" s="4">
        <f t="shared" si="9"/>
        <v>918</v>
      </c>
      <c r="D6" s="4">
        <f t="shared" si="2"/>
        <v>1101.5999999999999</v>
      </c>
      <c r="E6" s="5">
        <f t="shared" si="3"/>
        <v>5700000</v>
      </c>
      <c r="F6" s="8">
        <f t="shared" si="4"/>
        <v>7451</v>
      </c>
      <c r="G6" s="8">
        <f t="shared" si="5"/>
        <v>6209</v>
      </c>
      <c r="H6" s="12">
        <f t="shared" si="6"/>
        <v>5174</v>
      </c>
      <c r="I6" s="4" t="e">
        <f>#REF!</f>
        <v>#REF!</v>
      </c>
      <c r="J6" s="4">
        <f t="shared" si="7"/>
        <v>0</v>
      </c>
      <c r="O6">
        <v>0</v>
      </c>
      <c r="P6">
        <v>918</v>
      </c>
      <c r="Q6" s="14">
        <f t="shared" ref="Q6:Q14" si="11">P6/1.2</f>
        <v>765</v>
      </c>
      <c r="R6" s="2">
        <v>5700000</v>
      </c>
      <c r="S6" s="16"/>
      <c r="T6" s="16"/>
    </row>
    <row r="7" spans="1:20" x14ac:dyDescent="0.25">
      <c r="A7" s="4">
        <f t="shared" si="0"/>
        <v>0</v>
      </c>
      <c r="B7" s="4">
        <f t="shared" si="1"/>
        <v>645</v>
      </c>
      <c r="C7" s="4">
        <f t="shared" si="9"/>
        <v>774</v>
      </c>
      <c r="D7" s="4">
        <f t="shared" si="2"/>
        <v>928.8</v>
      </c>
      <c r="E7" s="5">
        <f t="shared" si="3"/>
        <v>4800000</v>
      </c>
      <c r="F7" s="8">
        <f t="shared" si="4"/>
        <v>7442</v>
      </c>
      <c r="G7" s="8">
        <f t="shared" si="5"/>
        <v>6202</v>
      </c>
      <c r="H7" s="12">
        <f t="shared" si="6"/>
        <v>5168</v>
      </c>
      <c r="I7" s="4" t="e">
        <f>#REF!</f>
        <v>#REF!</v>
      </c>
      <c r="J7" s="4">
        <f t="shared" si="7"/>
        <v>0</v>
      </c>
      <c r="O7">
        <v>0</v>
      </c>
      <c r="P7">
        <v>774</v>
      </c>
      <c r="Q7" s="14">
        <f t="shared" si="11"/>
        <v>645</v>
      </c>
      <c r="R7" s="2">
        <v>4800000</v>
      </c>
      <c r="S7" s="16"/>
      <c r="T7" s="16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8" t="e">
        <f t="shared" si="4"/>
        <v>#DIV/0!</v>
      </c>
      <c r="G8" s="8" t="e">
        <f t="shared" si="5"/>
        <v>#DIV/0!</v>
      </c>
      <c r="H8" s="12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 s="14">
        <f t="shared" si="11"/>
        <v>0</v>
      </c>
      <c r="R8" s="2">
        <v>0</v>
      </c>
      <c r="S8" s="16"/>
      <c r="T8" s="16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8" t="e">
        <f t="shared" si="4"/>
        <v>#DIV/0!</v>
      </c>
      <c r="G9" s="8" t="e">
        <f t="shared" si="5"/>
        <v>#DIV/0!</v>
      </c>
      <c r="H9" s="12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 s="14">
        <f t="shared" si="11"/>
        <v>0</v>
      </c>
      <c r="R9" s="2">
        <v>0</v>
      </c>
      <c r="S9" s="16"/>
      <c r="T9" s="16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8" t="e">
        <f t="shared" si="4"/>
        <v>#DIV/0!</v>
      </c>
      <c r="G10" s="8" t="e">
        <f t="shared" si="5"/>
        <v>#DIV/0!</v>
      </c>
      <c r="H10" s="12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 s="14">
        <f t="shared" si="11"/>
        <v>0</v>
      </c>
      <c r="R10" s="2">
        <v>0</v>
      </c>
      <c r="S10" s="16"/>
      <c r="T10" s="16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8" t="e">
        <f t="shared" si="4"/>
        <v>#DIV/0!</v>
      </c>
      <c r="G11" s="8" t="e">
        <f t="shared" si="5"/>
        <v>#DIV/0!</v>
      </c>
      <c r="H11" s="12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 s="14">
        <f t="shared" si="11"/>
        <v>0</v>
      </c>
      <c r="R11" s="2">
        <v>0</v>
      </c>
      <c r="S11" s="16"/>
      <c r="T11" s="16"/>
    </row>
    <row r="12" spans="1:20" s="29" customFormat="1" x14ac:dyDescent="0.25">
      <c r="A12" s="26">
        <f t="shared" si="0"/>
        <v>0</v>
      </c>
      <c r="B12" s="26">
        <f t="shared" si="1"/>
        <v>428.04839999999996</v>
      </c>
      <c r="C12" s="26">
        <f t="shared" si="9"/>
        <v>513.65807999999993</v>
      </c>
      <c r="D12" s="26">
        <f t="shared" si="2"/>
        <v>616.38969599999984</v>
      </c>
      <c r="E12" s="27">
        <f t="shared" si="3"/>
        <v>4800000</v>
      </c>
      <c r="F12" s="26">
        <f t="shared" si="4"/>
        <v>11214</v>
      </c>
      <c r="G12" s="26">
        <f t="shared" si="5"/>
        <v>9345</v>
      </c>
      <c r="H12" s="28">
        <f t="shared" si="6"/>
        <v>7787</v>
      </c>
      <c r="I12" s="26" t="e">
        <f>#REF!</f>
        <v>#REF!</v>
      </c>
      <c r="J12" s="26" t="str">
        <f t="shared" si="7"/>
        <v>SAME COMPLEX</v>
      </c>
      <c r="O12" s="29">
        <v>0</v>
      </c>
      <c r="P12" s="29">
        <f>47.72*10.764</f>
        <v>513.65807999999993</v>
      </c>
      <c r="Q12" s="30">
        <f t="shared" si="11"/>
        <v>428.04839999999996</v>
      </c>
      <c r="R12" s="31">
        <v>4800000</v>
      </c>
      <c r="S12" s="29" t="s">
        <v>38</v>
      </c>
    </row>
    <row r="13" spans="1:20" x14ac:dyDescent="0.25">
      <c r="A13" s="4">
        <f t="shared" si="0"/>
        <v>0</v>
      </c>
      <c r="B13" s="4">
        <f t="shared" si="1"/>
        <v>1889.1717000000003</v>
      </c>
      <c r="C13" s="4">
        <f t="shared" si="9"/>
        <v>2267.0060400000002</v>
      </c>
      <c r="D13" s="4">
        <f t="shared" si="2"/>
        <v>2720.407248</v>
      </c>
      <c r="E13" s="5">
        <f t="shared" si="3"/>
        <v>9443659</v>
      </c>
      <c r="F13" s="8">
        <f t="shared" si="4"/>
        <v>4999</v>
      </c>
      <c r="G13" s="8">
        <f t="shared" si="5"/>
        <v>4166</v>
      </c>
      <c r="H13" s="12">
        <f t="shared" si="6"/>
        <v>3471</v>
      </c>
      <c r="I13" s="4" t="e">
        <f>#REF!</f>
        <v>#REF!</v>
      </c>
      <c r="J13" s="4">
        <f t="shared" si="7"/>
        <v>0</v>
      </c>
      <c r="O13">
        <v>0</v>
      </c>
      <c r="P13">
        <f>210.61*10.764</f>
        <v>2267.0060400000002</v>
      </c>
      <c r="Q13" s="14">
        <f t="shared" si="11"/>
        <v>1889.1717000000003</v>
      </c>
      <c r="R13" s="2">
        <v>9443659</v>
      </c>
      <c r="S13" s="16"/>
      <c r="T13" s="16"/>
    </row>
    <row r="14" spans="1:20" x14ac:dyDescent="0.25">
      <c r="A14" s="4">
        <f t="shared" si="0"/>
        <v>0</v>
      </c>
      <c r="B14" s="4">
        <f t="shared" si="1"/>
        <v>426.07499999999999</v>
      </c>
      <c r="C14" s="4">
        <f t="shared" si="9"/>
        <v>511.28999999999996</v>
      </c>
      <c r="D14" s="4">
        <f t="shared" ref="D14:D15" si="12">C14*1.2</f>
        <v>613.54799999999989</v>
      </c>
      <c r="E14" s="5">
        <f t="shared" ref="E14:E15" si="13">R14</f>
        <v>3400000</v>
      </c>
      <c r="F14" s="8">
        <f t="shared" ref="F14:F15" si="14">ROUND((E14/B14),0)</f>
        <v>7980</v>
      </c>
      <c r="G14" s="8">
        <f t="shared" ref="G14:G15" si="15">ROUND((E14/C14),0)</f>
        <v>6650</v>
      </c>
      <c r="H14" s="13">
        <f t="shared" ref="H14:H15" si="16">ROUND((E14/D14),0)</f>
        <v>5542</v>
      </c>
      <c r="I14" s="4" t="e">
        <f>#REF!</f>
        <v>#REF!</v>
      </c>
      <c r="J14" s="4">
        <f t="shared" ref="J14:J15" si="17">S14</f>
        <v>0</v>
      </c>
      <c r="O14">
        <v>0</v>
      </c>
      <c r="P14">
        <f>47.5*10.764</f>
        <v>511.28999999999996</v>
      </c>
      <c r="Q14" s="14">
        <f t="shared" si="11"/>
        <v>426.07499999999999</v>
      </c>
      <c r="R14" s="2">
        <v>3400000</v>
      </c>
      <c r="S14" s="16"/>
      <c r="T14" s="16"/>
    </row>
    <row r="15" spans="1:20" s="29" customFormat="1" x14ac:dyDescent="0.25">
      <c r="A15" s="26">
        <f t="shared" si="0"/>
        <v>0</v>
      </c>
      <c r="B15" s="26">
        <f t="shared" si="1"/>
        <v>564.12329999999997</v>
      </c>
      <c r="C15" s="26">
        <f t="shared" si="9"/>
        <v>676.94795999999997</v>
      </c>
      <c r="D15" s="26">
        <f t="shared" si="12"/>
        <v>812.33755199999996</v>
      </c>
      <c r="E15" s="27">
        <f t="shared" si="13"/>
        <v>6505970</v>
      </c>
      <c r="F15" s="26">
        <f t="shared" si="14"/>
        <v>11533</v>
      </c>
      <c r="G15" s="26">
        <f t="shared" si="15"/>
        <v>9611</v>
      </c>
      <c r="H15" s="28">
        <f t="shared" si="16"/>
        <v>8009</v>
      </c>
      <c r="I15" s="26" t="e">
        <f>#REF!</f>
        <v>#REF!</v>
      </c>
      <c r="J15" s="26">
        <f t="shared" si="17"/>
        <v>0</v>
      </c>
      <c r="O15" s="29">
        <v>0</v>
      </c>
      <c r="P15" s="29">
        <f>62.89*10.764</f>
        <v>676.94795999999997</v>
      </c>
      <c r="Q15" s="30">
        <f t="shared" ref="Q15" si="18">P15/1.2</f>
        <v>564.12329999999997</v>
      </c>
      <c r="R15" s="31">
        <v>6505970</v>
      </c>
    </row>
    <row r="18" spans="3:26" ht="16.5" x14ac:dyDescent="0.3">
      <c r="C18" s="20" t="s">
        <v>17</v>
      </c>
      <c r="D18" s="20"/>
      <c r="E18" s="20"/>
      <c r="G18" s="32" t="s">
        <v>35</v>
      </c>
      <c r="H18" s="32"/>
      <c r="I18" s="32"/>
      <c r="J18" s="32"/>
      <c r="K18" s="32"/>
      <c r="L18" s="32"/>
      <c r="M18" s="32"/>
      <c r="N18" s="32"/>
      <c r="O18" s="32"/>
      <c r="Q18"/>
    </row>
    <row r="19" spans="3:26" ht="16.5" x14ac:dyDescent="0.3">
      <c r="C19" s="20" t="s">
        <v>18</v>
      </c>
      <c r="D19" s="20">
        <v>2023</v>
      </c>
      <c r="E19" s="20"/>
    </row>
    <row r="20" spans="3:26" ht="16.5" x14ac:dyDescent="0.3">
      <c r="C20" s="20" t="s">
        <v>19</v>
      </c>
      <c r="D20" s="21">
        <v>2018</v>
      </c>
      <c r="E20" s="20"/>
      <c r="G20" s="6" t="s">
        <v>15</v>
      </c>
      <c r="H20" t="s">
        <v>34</v>
      </c>
      <c r="I20" s="14"/>
      <c r="Q20"/>
      <c r="S20" s="9"/>
      <c r="T20" s="9"/>
      <c r="U20" s="9"/>
      <c r="V20" s="9"/>
      <c r="W20" s="9"/>
      <c r="X20" s="9"/>
      <c r="Y20" s="9"/>
      <c r="Z20" s="9"/>
    </row>
    <row r="21" spans="3:26" ht="16.5" x14ac:dyDescent="0.3">
      <c r="C21" s="20" t="s">
        <v>20</v>
      </c>
      <c r="D21" s="20">
        <f>D19-D20</f>
        <v>5</v>
      </c>
      <c r="E21" s="20"/>
      <c r="Q21"/>
      <c r="S21" s="9"/>
      <c r="T21" s="9"/>
      <c r="U21" s="9"/>
      <c r="V21" s="9"/>
      <c r="W21" s="9"/>
      <c r="X21" s="9"/>
      <c r="Y21" s="9"/>
      <c r="Z21" s="9"/>
    </row>
    <row r="22" spans="3:26" ht="16.5" x14ac:dyDescent="0.3">
      <c r="C22" s="20"/>
      <c r="D22" s="20">
        <f>D21-60</f>
        <v>-55</v>
      </c>
      <c r="E22" s="20"/>
      <c r="H22"/>
      <c r="I22" s="14"/>
      <c r="Q22"/>
      <c r="S22" s="9"/>
      <c r="T22" s="9"/>
      <c r="U22" s="9"/>
      <c r="V22" s="9"/>
      <c r="W22" s="9"/>
      <c r="X22" s="9"/>
      <c r="Y22" s="9"/>
      <c r="Z22" s="9"/>
    </row>
    <row r="23" spans="3:26" ht="16.5" x14ac:dyDescent="0.3">
      <c r="C23" s="20" t="s">
        <v>21</v>
      </c>
      <c r="D23" s="22">
        <f>2800*528</f>
        <v>1478400</v>
      </c>
      <c r="E23" s="22"/>
      <c r="H23" t="s">
        <v>36</v>
      </c>
      <c r="I23" s="14"/>
      <c r="P23" t="s">
        <v>14</v>
      </c>
      <c r="Q23"/>
      <c r="S23" s="9"/>
      <c r="T23" s="9"/>
      <c r="U23" s="9"/>
      <c r="V23" s="9"/>
      <c r="W23" s="9"/>
      <c r="X23" s="9"/>
      <c r="Y23" s="9"/>
      <c r="Z23" s="9"/>
    </row>
    <row r="24" spans="3:26" ht="16.5" x14ac:dyDescent="0.3">
      <c r="C24" s="20" t="s">
        <v>22</v>
      </c>
      <c r="D24" s="20"/>
      <c r="E24" s="20"/>
      <c r="F24" s="17"/>
      <c r="H24" t="s">
        <v>16</v>
      </c>
      <c r="I24" s="14">
        <f>54.86*10.764</f>
        <v>590.51303999999993</v>
      </c>
      <c r="P24" t="s">
        <v>13</v>
      </c>
      <c r="Q24"/>
      <c r="S24" s="9"/>
      <c r="T24" s="9"/>
      <c r="U24" s="9"/>
      <c r="V24" s="9"/>
      <c r="W24" s="9"/>
      <c r="X24" s="9"/>
      <c r="Y24" s="9"/>
      <c r="Z24" s="9"/>
    </row>
    <row r="25" spans="3:26" ht="16.5" x14ac:dyDescent="0.3">
      <c r="C25" s="20"/>
      <c r="D25" s="20"/>
      <c r="E25" s="20"/>
      <c r="H25" t="s">
        <v>37</v>
      </c>
      <c r="I25" s="14">
        <f>I24*I23</f>
        <v>0</v>
      </c>
      <c r="S25" s="9"/>
      <c r="T25" s="9"/>
      <c r="U25" s="9"/>
      <c r="V25" s="9"/>
      <c r="W25" s="9"/>
      <c r="X25" s="9"/>
      <c r="Y25" s="9"/>
      <c r="Z25" s="9"/>
    </row>
    <row r="26" spans="3:26" ht="16.5" x14ac:dyDescent="0.3">
      <c r="C26" s="20" t="s">
        <v>23</v>
      </c>
      <c r="D26" s="20">
        <v>0</v>
      </c>
      <c r="E26" s="20"/>
      <c r="S26" s="9"/>
      <c r="T26" s="9"/>
      <c r="U26" s="9"/>
      <c r="V26" s="9"/>
      <c r="W26" s="9"/>
      <c r="X26" s="9"/>
      <c r="Y26" s="9"/>
      <c r="Z26" s="9"/>
    </row>
    <row r="27" spans="3:26" ht="16.5" x14ac:dyDescent="0.3">
      <c r="C27" s="20" t="s">
        <v>24</v>
      </c>
      <c r="D27" s="20">
        <v>0</v>
      </c>
      <c r="E27" s="20"/>
      <c r="S27" s="9"/>
      <c r="T27" s="9"/>
      <c r="U27" s="9"/>
      <c r="V27" s="9"/>
      <c r="W27" s="9"/>
      <c r="X27" s="9"/>
      <c r="Y27" s="9"/>
      <c r="Z27" s="9"/>
    </row>
    <row r="28" spans="3:26" ht="16.5" x14ac:dyDescent="0.3">
      <c r="C28" s="20"/>
      <c r="D28" s="23">
        <f>D27%</f>
        <v>0</v>
      </c>
      <c r="E28" s="23"/>
      <c r="S28" s="9"/>
      <c r="T28" s="9"/>
      <c r="U28" s="9"/>
      <c r="V28" s="9"/>
      <c r="W28" s="9"/>
      <c r="X28" s="9"/>
      <c r="Y28" s="9"/>
      <c r="Z28" s="9"/>
    </row>
    <row r="29" spans="3:26" ht="16.5" x14ac:dyDescent="0.3">
      <c r="C29" s="20" t="s">
        <v>25</v>
      </c>
      <c r="D29" s="22">
        <f>ROUND((D23*D28),0)</f>
        <v>0</v>
      </c>
      <c r="E29" s="22"/>
      <c r="S29" s="9"/>
      <c r="T29" s="9"/>
      <c r="U29" s="9"/>
      <c r="V29" s="9"/>
      <c r="W29" s="9"/>
      <c r="X29" s="9"/>
      <c r="Y29" s="9"/>
      <c r="Z29" s="9"/>
    </row>
    <row r="30" spans="3:26" ht="16.5" x14ac:dyDescent="0.3">
      <c r="C30" s="20" t="s">
        <v>26</v>
      </c>
      <c r="D30" s="22">
        <v>610</v>
      </c>
      <c r="E30" s="24" t="s">
        <v>33</v>
      </c>
      <c r="S30" s="9"/>
      <c r="T30" s="9"/>
      <c r="U30" s="9"/>
      <c r="V30" s="9"/>
      <c r="W30" s="9"/>
      <c r="X30" s="9"/>
      <c r="Y30" s="9"/>
      <c r="Z30" s="9"/>
    </row>
    <row r="31" spans="3:26" ht="16.5" x14ac:dyDescent="0.3">
      <c r="C31" s="20" t="s">
        <v>27</v>
      </c>
      <c r="D31" s="20">
        <v>9100</v>
      </c>
      <c r="E31" s="20"/>
      <c r="S31" s="9"/>
      <c r="T31" s="9"/>
      <c r="U31" s="9"/>
      <c r="V31" s="9"/>
      <c r="W31" s="9"/>
      <c r="X31" s="9"/>
      <c r="Y31" s="9"/>
      <c r="Z31" s="9"/>
    </row>
    <row r="32" spans="3:26" ht="16.5" x14ac:dyDescent="0.3">
      <c r="C32" s="20" t="s">
        <v>28</v>
      </c>
      <c r="D32" s="22">
        <f>D31*D30</f>
        <v>5551000</v>
      </c>
      <c r="E32" s="22"/>
      <c r="H32" s="15" t="s">
        <v>39</v>
      </c>
      <c r="I32" s="6">
        <v>4631000</v>
      </c>
      <c r="J32" s="6" t="s">
        <v>40</v>
      </c>
      <c r="K32" s="6"/>
      <c r="L32" s="6"/>
      <c r="M32" s="6"/>
      <c r="N32" s="6"/>
      <c r="O32" s="6"/>
      <c r="P32" s="6"/>
      <c r="S32" s="9"/>
      <c r="T32" s="9"/>
      <c r="U32" s="9"/>
      <c r="V32" s="9"/>
      <c r="W32" s="9"/>
      <c r="X32" s="9"/>
      <c r="Y32" s="9"/>
      <c r="Z32" s="9"/>
    </row>
    <row r="33" spans="3:26" ht="16.5" x14ac:dyDescent="0.3">
      <c r="C33" s="21" t="s">
        <v>29</v>
      </c>
      <c r="D33" s="24">
        <f>D32-D29</f>
        <v>5551000</v>
      </c>
      <c r="E33" s="25"/>
      <c r="S33" s="9"/>
      <c r="T33" s="9"/>
      <c r="U33" s="9"/>
      <c r="V33" s="9"/>
      <c r="W33" s="9"/>
      <c r="X33" s="9"/>
      <c r="Y33" s="9"/>
      <c r="Z33" s="9"/>
    </row>
    <row r="34" spans="3:26" ht="16.5" x14ac:dyDescent="0.3">
      <c r="C34" s="21" t="s">
        <v>30</v>
      </c>
      <c r="D34" s="24">
        <f>D33*0.9</f>
        <v>4995900</v>
      </c>
      <c r="E34" s="25"/>
      <c r="S34" s="9"/>
      <c r="T34" s="9"/>
      <c r="U34" s="9"/>
      <c r="V34" s="9"/>
      <c r="W34" s="9"/>
      <c r="X34" s="9"/>
      <c r="Y34" s="9"/>
      <c r="Z34" s="9"/>
    </row>
    <row r="35" spans="3:26" ht="16.5" x14ac:dyDescent="0.3">
      <c r="C35" s="21" t="s">
        <v>31</v>
      </c>
      <c r="D35" s="24">
        <f>D33*0.8</f>
        <v>4440800</v>
      </c>
      <c r="E35" s="25"/>
      <c r="S35" s="9"/>
      <c r="T35" s="10"/>
      <c r="U35" s="9"/>
      <c r="V35" s="9"/>
      <c r="W35" s="9"/>
      <c r="X35" s="9"/>
      <c r="Y35" s="9"/>
      <c r="Z35" s="9"/>
    </row>
    <row r="36" spans="3:26" ht="16.5" x14ac:dyDescent="0.3">
      <c r="C36" s="21" t="s">
        <v>32</v>
      </c>
      <c r="D36" s="24">
        <f>D33*0.025/12</f>
        <v>11564.583333333334</v>
      </c>
      <c r="E36" s="25"/>
      <c r="S36" s="10"/>
      <c r="T36" s="9"/>
      <c r="U36" s="9"/>
      <c r="V36" s="9"/>
      <c r="W36" s="9"/>
      <c r="X36" s="9"/>
      <c r="Y36" s="9"/>
      <c r="Z36" s="9"/>
    </row>
    <row r="37" spans="3:26" x14ac:dyDescent="0.25">
      <c r="S37" s="9"/>
      <c r="T37" s="9"/>
      <c r="U37" s="9"/>
      <c r="V37" s="9"/>
      <c r="W37" s="9"/>
      <c r="X37" s="9"/>
      <c r="Y37" s="9"/>
      <c r="Z37" s="9"/>
    </row>
    <row r="38" spans="3:26" x14ac:dyDescent="0.25">
      <c r="O38" s="9"/>
      <c r="P38" s="9"/>
      <c r="Q38" s="19"/>
      <c r="R38" s="9"/>
      <c r="S38" s="9"/>
      <c r="T38" s="9"/>
      <c r="U38" s="9"/>
      <c r="V38" s="9"/>
      <c r="W38" s="9"/>
      <c r="X38" s="9"/>
      <c r="Y38" s="9"/>
      <c r="Z38" s="9"/>
    </row>
    <row r="48" spans="3:26" x14ac:dyDescent="0.25">
      <c r="C48">
        <f>4631004/590</f>
        <v>7849.1593220338982</v>
      </c>
      <c r="D48">
        <f>54.86*10.764</f>
        <v>590.51303999999993</v>
      </c>
    </row>
    <row r="49" spans="3:3" x14ac:dyDescent="0.25">
      <c r="C49">
        <f>C48*1.15</f>
        <v>9026.5332203389826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7" zoomScaleNormal="100" workbookViewId="0">
      <selection activeCell="B18" sqref="B18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2" sqref="G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DESK28</cp:lastModifiedBy>
  <cp:lastPrinted>2019-11-05T06:14:02Z</cp:lastPrinted>
  <dcterms:created xsi:type="dcterms:W3CDTF">2018-02-17T10:36:41Z</dcterms:created>
  <dcterms:modified xsi:type="dcterms:W3CDTF">2023-10-28T06:41:55Z</dcterms:modified>
</cp:coreProperties>
</file>