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Bharat Diamond Branch_K Girdharilal International pvt ltd\"/>
    </mc:Choice>
  </mc:AlternateContent>
  <xr:revisionPtr revIDLastSave="0" documentId="13_ncr:1_{967C5205-537D-4793-927E-CA4B22B33EA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23" l="1"/>
  <c r="Q20" i="23"/>
  <c r="Q21" i="23"/>
  <c r="Q22" i="23"/>
  <c r="Q23" i="23"/>
  <c r="Q24" i="23"/>
  <c r="Q25" i="23"/>
  <c r="Q19" i="23"/>
  <c r="E17" i="23"/>
  <c r="N55" i="23"/>
  <c r="N23" i="23"/>
  <c r="N17" i="23"/>
  <c r="N7" i="23"/>
  <c r="N10" i="23" s="1"/>
  <c r="N11" i="23" s="1"/>
  <c r="N6" i="23"/>
  <c r="N5" i="23"/>
  <c r="N14" i="23" s="1"/>
  <c r="K55" i="23"/>
  <c r="K23" i="23"/>
  <c r="K17" i="23"/>
  <c r="K7" i="23"/>
  <c r="K10" i="23" s="1"/>
  <c r="K11" i="23" s="1"/>
  <c r="K6" i="23"/>
  <c r="K5" i="23"/>
  <c r="K14" i="23" s="1"/>
  <c r="H55" i="23"/>
  <c r="H23" i="23"/>
  <c r="H17" i="23"/>
  <c r="H7" i="23"/>
  <c r="H10" i="23" s="1"/>
  <c r="H11" i="23" s="1"/>
  <c r="H6" i="23"/>
  <c r="H5" i="23"/>
  <c r="H14" i="23" s="1"/>
  <c r="E55" i="23"/>
  <c r="E23" i="23"/>
  <c r="E10" i="23"/>
  <c r="E11" i="23" s="1"/>
  <c r="E7" i="23"/>
  <c r="E8" i="23" s="1"/>
  <c r="E6" i="23"/>
  <c r="E5" i="23"/>
  <c r="E14" i="23" s="1"/>
  <c r="B17" i="23"/>
  <c r="B23" i="23"/>
  <c r="C4" i="25"/>
  <c r="N12" i="23" l="1"/>
  <c r="N13" i="23" s="1"/>
  <c r="N16" i="23" s="1"/>
  <c r="N19" i="23" s="1"/>
  <c r="N8" i="23"/>
  <c r="K12" i="23"/>
  <c r="K13" i="23" s="1"/>
  <c r="K16" i="23" s="1"/>
  <c r="K19" i="23" s="1"/>
  <c r="K8" i="23"/>
  <c r="H12" i="23"/>
  <c r="H13" i="23" s="1"/>
  <c r="H16" i="23" s="1"/>
  <c r="H19" i="23" s="1"/>
  <c r="H8" i="23"/>
  <c r="E12" i="23"/>
  <c r="E13" i="23" s="1"/>
  <c r="E16" i="23" s="1"/>
  <c r="E19" i="23" s="1"/>
  <c r="E40" i="4"/>
  <c r="H50" i="4"/>
  <c r="H48" i="4"/>
  <c r="H46" i="4"/>
  <c r="H44" i="4"/>
  <c r="H42" i="4"/>
  <c r="H40" i="4"/>
  <c r="G40" i="4"/>
  <c r="I39" i="4"/>
  <c r="I38" i="4"/>
  <c r="I37" i="4"/>
  <c r="I36" i="4"/>
  <c r="C5" i="25"/>
  <c r="Q2" i="4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P17" i="4"/>
  <c r="J17" i="4"/>
  <c r="I17" i="4"/>
  <c r="B15" i="4"/>
  <c r="C15" i="4" s="1"/>
  <c r="D15" i="4" s="1"/>
  <c r="P15" i="4"/>
  <c r="J15" i="4"/>
  <c r="I15" i="4"/>
  <c r="Q14" i="4"/>
  <c r="B14" i="4" s="1"/>
  <c r="C14" i="4" s="1"/>
  <c r="J14" i="4"/>
  <c r="I14" i="4"/>
  <c r="Q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N20" i="23" l="1"/>
  <c r="N25" i="23"/>
  <c r="N21" i="23"/>
  <c r="K20" i="23"/>
  <c r="K25" i="23"/>
  <c r="K21" i="23"/>
  <c r="H20" i="23"/>
  <c r="H25" i="23"/>
  <c r="H21" i="23"/>
  <c r="E25" i="23"/>
  <c r="E20" i="23"/>
  <c r="E21" i="23"/>
  <c r="G15" i="4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55" i="23" l="1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l="1"/>
  <c r="B21" i="23" l="1"/>
  <c r="B20" i="23"/>
  <c r="P21" i="4"/>
  <c r="Q21" i="4" s="1"/>
  <c r="J21" i="4"/>
  <c r="I21" i="4"/>
  <c r="E21" i="4"/>
  <c r="P19" i="4"/>
  <c r="Q19" i="4" s="1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<sst xmlns="http://schemas.openxmlformats.org/spreadsheetml/2006/main" count="170" uniqueCount="113">
  <si>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</si>
  <si>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</si>
  <si>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</si>
  <si>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</si>
  <si>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</si>
  <si>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</si>
  <si>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</si>
  <si>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</si>
  <si>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</si>
  <si>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</si>
  <si>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</si>
  <si>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</si>
  <si>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</si>
  <si>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</si>
  <si>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</si>
  <si>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</si>
  <si>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</si>
  <si>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</si>
  <si>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</si>
  <si>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</si>
  <si>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</si>
  <si>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</si>
  <si>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</si>
  <si>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</si>
  <si>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</si>
  <si>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</si>
  <si>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</si>
  <si>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</si>
  <si>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</si>
  <si>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</si>
  <si>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</si>
  <si>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</si>
  <si>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</si>
  <si>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</si>
  <si>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</si>
  <si>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</si>
  <si>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</si>
  <si>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</si>
  <si>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</si>
  <si>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</si>
  <si>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</si>
  <si>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</si>
  <si>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</si>
  <si>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</si>
  <si>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</si>
  <si>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</si>
  <si>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</si>
  <si>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</si>
  <si>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</si>
  <si>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</si>
  <si>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</si>
  <si>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</si>
  <si>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</si>
  <si>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</si>
  <si>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</si>
  <si>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</si>
  <si>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</si>
  <si>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</si>
  <si>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</si>
  <si>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</si>
  <si>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</si>
  <si>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</si>
  <si>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</si>
  <si>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</si>
  <si>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</si>
  <si>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</si>
  <si>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</si>
  <si>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</si>
  <si>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</si>
  <si>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</si>
  <si>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</si>
  <si>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</si>
  <si>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</si>
  <si>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</si>
  <si>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</si>
  <si>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</si>
  <si>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</si>
  <si>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</si>
  <si>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</si>
  <si>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</si>
  <si>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</si>
  <si>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</si>
  <si>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</si>
  <si>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</si>
  <si>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</si>
  <si>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FC-7081</t>
  </si>
  <si>
    <t>ACA</t>
  </si>
  <si>
    <t>SBUA</t>
  </si>
  <si>
    <t>AGR PRICE</t>
  </si>
  <si>
    <t>OFFICE N0.</t>
  </si>
  <si>
    <t>FC-7082</t>
  </si>
  <si>
    <t>CAR PARKING</t>
  </si>
  <si>
    <t>FE-7011</t>
  </si>
  <si>
    <t>FE-7012</t>
  </si>
  <si>
    <t>Interior</t>
  </si>
  <si>
    <t>Car Parking</t>
  </si>
  <si>
    <t>Total Value</t>
  </si>
  <si>
    <t>Vastukala Value</t>
  </si>
  <si>
    <t>IGR-30.03.23</t>
  </si>
  <si>
    <t>IGR-08.02.23</t>
  </si>
  <si>
    <t>IGR-10.02.23</t>
  </si>
  <si>
    <t>IGR-27.02.23</t>
  </si>
  <si>
    <t>IGR-28.03.23</t>
  </si>
  <si>
    <t>IGR-22.05.23</t>
  </si>
  <si>
    <t>IGR-30.01.23</t>
  </si>
  <si>
    <t>IGR-13.03.23</t>
  </si>
  <si>
    <t>IGR-12.01.23</t>
  </si>
  <si>
    <t>EC-9011</t>
  </si>
  <si>
    <t>Office No.</t>
  </si>
  <si>
    <t>EC-9012</t>
  </si>
  <si>
    <t>EC-9013</t>
  </si>
  <si>
    <t>EE-9011</t>
  </si>
  <si>
    <t>EE-9012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</si>
</sst>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2">
    <xf numFmtId="0" fontId="0" fillId="0" borderId="0" xfId="0"/>
    <xf numFmtId="4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43" fontId="6" fillId="0" borderId="0" xfId="1" applyFont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3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5" fillId="0" borderId="8" xfId="1" applyFont="1" applyFill="1" applyBorder="1"/>
    <xf numFmtId="43" fontId="0" fillId="0" borderId="8" xfId="1" applyFont="1" applyFill="1" applyBorder="1"/>
    <xf numFmtId="43" fontId="2" fillId="0" borderId="8" xfId="1" applyFont="1" applyFill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  <xf numFmtId="0" fontId="6" fillId="0" borderId="8" xfId="0" applyFont="1" applyBorder="1" applyAlignment="1">
      <alignment horizontal="right"/>
    </xf>
    <xf numFmtId="0" fontId="2" fillId="0" borderId="4" xfId="0" applyFont="1" applyBorder="1"/>
    <xf numFmtId="0" fontId="6" fillId="0" borderId="0" xfId="0" applyFont="1" applyAlignment="1">
      <alignment horizontal="right"/>
    </xf>
    <xf numFmtId="0" fontId="6" fillId="0" borderId="5" xfId="0" applyFont="1" applyBorder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4" fontId="0" fillId="0" borderId="0" xfId="0" applyNumberFormat="1" applyFill="1"/>
    <xf numFmtId="43" fontId="0" fillId="0" borderId="0" xfId="1" applyFont="1" applyFill="1"/>
    <xf numFmtId="43" fontId="2" fillId="0" borderId="0" xfId="1" applyFont="1" applyFill="1" applyAlignment="1"/>
    <xf numFmtId="43" fontId="2" fillId="0" borderId="0" xfId="1" applyFont="1" applyFill="1"/>
    <xf numFmtId="43" fontId="0" fillId="0" borderId="0" xfId="0" applyNumberFormat="1" applyFill="1"/>
    <xf numFmtId="43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27B3A-7EA5-C1C4-D7E7-EFC01EA99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556250-E5BA-FD1C-5B84-8C7C9E76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3E10D-CACD-4B3B-2709-BF993E2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20F09-F834-9667-4EE9-493309538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FCC97D-737C-FC1A-3F08-01E1A7C9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220892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39335-4E45-8F6C-481A-E135F1F5E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22492" cy="9116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192313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18B29-7741-2967-F126-A34F03DC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3913" cy="89166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144682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E6306-C3B6-8EA0-4232-AB7B2473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46282" cy="89452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EF81F-1E78-5A3B-3253-80E7E595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14E87-3CBD-7CFC-78B0-638A1F3E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CAF25-D86E-2784-E165-ADE61E00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97C5F-E1DD-B0BA-E705-ABFF1393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4E204-25A1-57FF-08EA-1D4BCE619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57006-27A8-56B0-6C73-95B40ABD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878CD-6D9D-55B9-84EF-10ECEA327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C83E5-2453-91D1-C550-7C499FF4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CF8E3-20C8-89AE-83E3-19DAF6829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23" t="s">
        <v>78</v>
      </c>
      <c r="C3" s="34">
        <v>345060</v>
      </c>
      <c r="D3" s="23"/>
      <c r="E3" s="23"/>
      <c r="F3" s="23"/>
      <c r="H3" s="37" t="s">
        <v>37</v>
      </c>
      <c r="I3" s="37"/>
      <c r="J3" s="37" t="s">
        <v>38</v>
      </c>
      <c r="K3" s="37" t="s">
        <v>39</v>
      </c>
      <c r="L3" s="37" t="s">
        <v>40</v>
      </c>
    </row>
    <row r="4" spans="2:12" x14ac:dyDescent="0.25">
      <c r="B4" s="23" t="s">
        <v>84</v>
      </c>
      <c r="C4" s="34">
        <f>C3*5%</f>
        <v>17253</v>
      </c>
      <c r="D4" s="23"/>
      <c r="E4" s="23"/>
      <c r="F4" s="23"/>
      <c r="H4" s="38" t="s">
        <v>41</v>
      </c>
      <c r="I4" s="23" t="s">
        <v>42</v>
      </c>
      <c r="J4" s="23" t="s">
        <v>43</v>
      </c>
      <c r="K4" s="23">
        <v>2554.8123374210331</v>
      </c>
      <c r="L4" s="23">
        <v>2248.2348569305091</v>
      </c>
    </row>
    <row r="5" spans="2:12" x14ac:dyDescent="0.25">
      <c r="B5" s="23" t="s">
        <v>79</v>
      </c>
      <c r="C5" s="39">
        <f>C3+C4</f>
        <v>362313</v>
      </c>
      <c r="D5" s="40" t="s">
        <v>62</v>
      </c>
      <c r="E5" s="41">
        <f>C5/10.764</f>
        <v>33659.698996655519</v>
      </c>
      <c r="F5" s="40" t="s">
        <v>63</v>
      </c>
      <c r="H5" s="42" t="s">
        <v>44</v>
      </c>
      <c r="I5" s="38">
        <v>0.95</v>
      </c>
      <c r="J5" s="23"/>
      <c r="K5" s="23" t="s">
        <v>45</v>
      </c>
      <c r="L5" s="23" t="s">
        <v>42</v>
      </c>
    </row>
    <row r="6" spans="2:12" x14ac:dyDescent="0.25">
      <c r="B6" s="23" t="s">
        <v>80</v>
      </c>
      <c r="C6" s="34">
        <v>161070</v>
      </c>
      <c r="D6" s="23"/>
      <c r="E6" s="23"/>
      <c r="F6" s="23"/>
      <c r="H6" s="43" t="s">
        <v>46</v>
      </c>
      <c r="I6" s="38">
        <v>0.9</v>
      </c>
      <c r="J6" s="23" t="s">
        <v>47</v>
      </c>
      <c r="K6" s="23" t="s">
        <v>48</v>
      </c>
      <c r="L6" s="23" t="s">
        <v>49</v>
      </c>
    </row>
    <row r="7" spans="2:12" x14ac:dyDescent="0.25">
      <c r="B7" s="23" t="s">
        <v>81</v>
      </c>
      <c r="C7" s="34">
        <f>C5-C6</f>
        <v>201243</v>
      </c>
      <c r="D7" s="23"/>
      <c r="E7" s="23"/>
      <c r="F7" s="23"/>
      <c r="H7" s="42" t="s">
        <v>50</v>
      </c>
      <c r="I7" s="38">
        <v>0.8</v>
      </c>
      <c r="J7" s="23"/>
      <c r="K7" s="42" t="s">
        <v>46</v>
      </c>
      <c r="L7" s="38">
        <v>0.05</v>
      </c>
    </row>
    <row r="8" spans="2:12" ht="30" x14ac:dyDescent="0.25">
      <c r="B8" s="44" t="s">
        <v>82</v>
      </c>
      <c r="C8" s="34">
        <f>C7*D13%</f>
        <v>173068.98</v>
      </c>
      <c r="D8" s="23"/>
      <c r="E8" s="23"/>
      <c r="F8" s="23"/>
      <c r="H8" s="42" t="s">
        <v>51</v>
      </c>
      <c r="I8" s="38">
        <v>0.7</v>
      </c>
      <c r="J8" s="23"/>
      <c r="K8" s="45" t="s">
        <v>52</v>
      </c>
      <c r="L8" s="38">
        <v>0.1</v>
      </c>
    </row>
    <row r="9" spans="2:12" x14ac:dyDescent="0.25">
      <c r="B9" s="23" t="s">
        <v>83</v>
      </c>
      <c r="C9" s="39">
        <f>C6+C8</f>
        <v>334138.98</v>
      </c>
      <c r="D9" s="40" t="s">
        <v>62</v>
      </c>
      <c r="E9" s="41">
        <f>C9/10.764</f>
        <v>31042.268673355629</v>
      </c>
      <c r="F9" s="40" t="s">
        <v>63</v>
      </c>
      <c r="H9" s="42" t="s">
        <v>53</v>
      </c>
      <c r="I9" s="38">
        <v>0.6</v>
      </c>
      <c r="J9" s="23"/>
      <c r="K9" s="23" t="s">
        <v>54</v>
      </c>
      <c r="L9" s="38">
        <v>0.15</v>
      </c>
    </row>
    <row r="10" spans="2:12" x14ac:dyDescent="0.25">
      <c r="C10" s="46"/>
      <c r="H10" s="23" t="s">
        <v>55</v>
      </c>
      <c r="I10" s="38">
        <v>0.5</v>
      </c>
      <c r="J10" s="23"/>
      <c r="K10" s="23" t="s">
        <v>56</v>
      </c>
      <c r="L10" s="38">
        <v>0.2</v>
      </c>
    </row>
    <row r="11" spans="2:12" x14ac:dyDescent="0.25">
      <c r="B11" s="29" t="s">
        <v>68</v>
      </c>
      <c r="C11" s="48">
        <f>Calculation!C7</f>
        <v>2023</v>
      </c>
      <c r="H11" s="23" t="s">
        <v>57</v>
      </c>
      <c r="I11" s="38">
        <v>0.4</v>
      </c>
      <c r="J11" s="23"/>
      <c r="K11" s="23"/>
      <c r="L11" s="23"/>
    </row>
    <row r="12" spans="2:12" x14ac:dyDescent="0.25">
      <c r="B12" s="29" t="s">
        <v>69</v>
      </c>
      <c r="C12" s="48">
        <f>Calculation!C8</f>
        <v>2009</v>
      </c>
      <c r="D12" s="47">
        <v>100</v>
      </c>
      <c r="H12" s="23" t="s">
        <v>58</v>
      </c>
      <c r="I12" s="38">
        <v>0.3</v>
      </c>
      <c r="J12" s="23"/>
      <c r="K12" s="23"/>
      <c r="L12" s="23"/>
    </row>
    <row r="13" spans="2:12" x14ac:dyDescent="0.25">
      <c r="B13" s="29" t="s">
        <v>70</v>
      </c>
      <c r="C13" s="48">
        <f>C11-C12</f>
        <v>14</v>
      </c>
      <c r="D13" s="47">
        <f>D12-C13</f>
        <v>86</v>
      </c>
    </row>
    <row r="15" spans="2:12" x14ac:dyDescent="0.25">
      <c r="B15" s="23" t="s">
        <v>59</v>
      </c>
      <c r="C15" s="34">
        <v>93700</v>
      </c>
      <c r="D15" s="23"/>
      <c r="E15" s="23"/>
      <c r="F15" s="23"/>
    </row>
    <row r="16" spans="2:12" x14ac:dyDescent="0.25">
      <c r="B16" s="23" t="s">
        <v>60</v>
      </c>
      <c r="C16" s="34">
        <f>C15*5%</f>
        <v>4685</v>
      </c>
      <c r="D16" s="23"/>
      <c r="E16" s="23"/>
      <c r="F16" s="23"/>
    </row>
    <row r="17" spans="2:6" x14ac:dyDescent="0.25">
      <c r="B17" s="23" t="s">
        <v>61</v>
      </c>
      <c r="C17" s="39">
        <f>C15+C16</f>
        <v>98385</v>
      </c>
      <c r="D17" s="40" t="s">
        <v>62</v>
      </c>
      <c r="E17" s="41">
        <f>C17/10.764</f>
        <v>9140.1895206243044</v>
      </c>
      <c r="F17" s="40" t="s">
        <v>63</v>
      </c>
    </row>
    <row r="18" spans="2:6" x14ac:dyDescent="0.25">
      <c r="B18" s="23" t="s">
        <v>65</v>
      </c>
      <c r="C18" s="34">
        <v>26620</v>
      </c>
      <c r="D18" s="23"/>
      <c r="E18" s="23"/>
      <c r="F18" s="23"/>
    </row>
    <row r="19" spans="2:6" x14ac:dyDescent="0.25">
      <c r="B19" s="23" t="s">
        <v>66</v>
      </c>
      <c r="C19" s="34">
        <f>C17-C18</f>
        <v>71765</v>
      </c>
      <c r="D19" s="23"/>
      <c r="E19" s="23"/>
      <c r="F19" s="23"/>
    </row>
    <row r="20" spans="2:6" ht="45" x14ac:dyDescent="0.25">
      <c r="B20" s="44" t="s">
        <v>67</v>
      </c>
      <c r="C20" s="34">
        <f>C18*80%</f>
        <v>21296</v>
      </c>
      <c r="D20" s="23"/>
      <c r="E20" s="23"/>
      <c r="F20" s="23"/>
    </row>
    <row r="21" spans="2:6" x14ac:dyDescent="0.25">
      <c r="B21" s="23" t="s">
        <v>64</v>
      </c>
      <c r="C21" s="39">
        <f>C19+C20</f>
        <v>93061</v>
      </c>
      <c r="D21" s="40" t="s">
        <v>62</v>
      </c>
      <c r="E21" s="41">
        <f>C21/10.764</f>
        <v>8645.5778520995918</v>
      </c>
      <c r="F21" s="40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1E853-0D09-4096-A411-34780233C5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426E2-1414-4F01-B616-ED195C231E1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676E3-4AC5-4F79-BB8B-0744BE60044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54FA8-D5AF-4F21-98DD-5878CB9C7028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B704-1DCD-4B10-8E85-71380364827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0" t="s">
        <v>29</v>
      </c>
      <c r="B1" s="20" t="s">
        <v>30</v>
      </c>
      <c r="C1" s="20" t="s">
        <v>31</v>
      </c>
      <c r="D1" s="20" t="s">
        <v>30</v>
      </c>
      <c r="E1" s="21" t="s">
        <v>32</v>
      </c>
      <c r="F1" s="21" t="s">
        <v>33</v>
      </c>
      <c r="G1" s="21" t="s">
        <v>34</v>
      </c>
      <c r="H1" s="21" t="s">
        <v>34</v>
      </c>
      <c r="I1" s="22" t="s">
        <v>35</v>
      </c>
      <c r="J1" s="22" t="s">
        <v>36</v>
      </c>
      <c r="K1" s="56"/>
      <c r="L1" s="56"/>
      <c r="M1" s="56"/>
      <c r="N1" s="56"/>
      <c r="O1" s="56"/>
      <c r="P1" s="56"/>
      <c r="Q1" s="56"/>
      <c r="R1" s="56"/>
    </row>
    <row r="2" spans="1:23" ht="16.5" x14ac:dyDescent="0.3">
      <c r="A2" s="20">
        <v>0</v>
      </c>
      <c r="B2" s="20">
        <v>0</v>
      </c>
      <c r="C2" s="20">
        <v>0</v>
      </c>
      <c r="D2" s="20">
        <v>0</v>
      </c>
      <c r="E2" s="21">
        <f t="shared" ref="E2:I23" si="0">B2/12</f>
        <v>0</v>
      </c>
      <c r="F2" s="21">
        <f t="shared" ref="F2:F30" si="1">D2/12</f>
        <v>0</v>
      </c>
      <c r="G2" s="21">
        <f t="shared" ref="G2:G30" si="2">A2+E2</f>
        <v>0</v>
      </c>
      <c r="H2" s="21">
        <f t="shared" ref="H2:H30" si="3">C2+F2</f>
        <v>0</v>
      </c>
      <c r="I2" s="22">
        <f t="shared" ref="I2:I22" si="4">G2*H2</f>
        <v>0</v>
      </c>
      <c r="J2" s="22">
        <f>I2</f>
        <v>0</v>
      </c>
      <c r="K2" s="23"/>
      <c r="L2" s="23"/>
      <c r="M2" s="23"/>
      <c r="N2" s="24"/>
      <c r="O2" s="23"/>
      <c r="P2" s="23"/>
      <c r="Q2" s="23"/>
      <c r="R2" s="23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0">
        <v>0</v>
      </c>
      <c r="B3" s="20">
        <v>0</v>
      </c>
      <c r="C3" s="20">
        <v>0</v>
      </c>
      <c r="D3" s="20">
        <v>0</v>
      </c>
      <c r="E3" s="21">
        <f t="shared" si="0"/>
        <v>0</v>
      </c>
      <c r="F3" s="21">
        <f t="shared" si="1"/>
        <v>0</v>
      </c>
      <c r="G3" s="21">
        <f t="shared" si="2"/>
        <v>0</v>
      </c>
      <c r="H3" s="21">
        <f t="shared" si="3"/>
        <v>0</v>
      </c>
      <c r="I3" s="22">
        <f t="shared" si="4"/>
        <v>0</v>
      </c>
      <c r="J3" s="22">
        <f>J2+I3</f>
        <v>0</v>
      </c>
      <c r="K3" s="23"/>
      <c r="L3" s="23"/>
      <c r="M3" s="23"/>
      <c r="N3" s="24"/>
      <c r="O3" s="23"/>
      <c r="P3" s="23"/>
      <c r="Q3" s="23"/>
      <c r="R3" s="23"/>
      <c r="S3" s="18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0">
        <v>0</v>
      </c>
      <c r="B4" s="20">
        <v>0</v>
      </c>
      <c r="C4" s="20">
        <v>0</v>
      </c>
      <c r="D4" s="20">
        <v>0</v>
      </c>
      <c r="E4" s="21">
        <f t="shared" si="0"/>
        <v>0</v>
      </c>
      <c r="F4" s="21">
        <f t="shared" si="1"/>
        <v>0</v>
      </c>
      <c r="G4" s="21">
        <f t="shared" si="2"/>
        <v>0</v>
      </c>
      <c r="H4" s="21">
        <f t="shared" si="3"/>
        <v>0</v>
      </c>
      <c r="I4" s="22">
        <f t="shared" si="4"/>
        <v>0</v>
      </c>
      <c r="J4" s="22">
        <f t="shared" ref="J4:J30" si="5">J3+I4</f>
        <v>0</v>
      </c>
      <c r="K4" s="23"/>
      <c r="L4" s="23"/>
      <c r="M4" s="23"/>
      <c r="N4" s="23"/>
      <c r="O4" s="23"/>
      <c r="P4" s="23"/>
      <c r="Q4" s="23"/>
      <c r="R4" s="23"/>
      <c r="S4" s="25" t="s">
        <v>44</v>
      </c>
      <c r="T4" s="18">
        <v>0.95</v>
      </c>
      <c r="V4" t="s">
        <v>45</v>
      </c>
      <c r="W4" t="s">
        <v>42</v>
      </c>
    </row>
    <row r="5" spans="1:23" ht="16.5" x14ac:dyDescent="0.3">
      <c r="A5" s="20">
        <v>0</v>
      </c>
      <c r="B5" s="20">
        <v>0</v>
      </c>
      <c r="C5" s="20">
        <v>0</v>
      </c>
      <c r="D5" s="20">
        <v>0</v>
      </c>
      <c r="E5" s="21">
        <f t="shared" si="0"/>
        <v>0</v>
      </c>
      <c r="F5" s="21">
        <f t="shared" si="1"/>
        <v>0</v>
      </c>
      <c r="G5" s="21">
        <f t="shared" si="2"/>
        <v>0</v>
      </c>
      <c r="H5" s="21">
        <f t="shared" si="3"/>
        <v>0</v>
      </c>
      <c r="I5" s="22">
        <f t="shared" si="4"/>
        <v>0</v>
      </c>
      <c r="J5" s="22">
        <f t="shared" si="5"/>
        <v>0</v>
      </c>
      <c r="K5" s="23"/>
      <c r="L5" s="23"/>
      <c r="M5" s="23"/>
      <c r="N5" s="23">
        <f t="shared" ref="N5:N11" si="6">L5*M5</f>
        <v>0</v>
      </c>
      <c r="O5" s="23"/>
      <c r="P5" s="23"/>
      <c r="Q5" s="23"/>
      <c r="R5" s="24"/>
      <c r="S5" s="26" t="s">
        <v>46</v>
      </c>
      <c r="T5" s="18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0">
        <v>0</v>
      </c>
      <c r="B6" s="20">
        <v>0</v>
      </c>
      <c r="C6" s="20">
        <v>0</v>
      </c>
      <c r="D6" s="20">
        <v>0</v>
      </c>
      <c r="E6" s="21">
        <f t="shared" si="0"/>
        <v>0</v>
      </c>
      <c r="F6" s="21">
        <f t="shared" si="1"/>
        <v>0</v>
      </c>
      <c r="G6" s="21">
        <f t="shared" si="2"/>
        <v>0</v>
      </c>
      <c r="H6" s="21">
        <f t="shared" si="3"/>
        <v>0</v>
      </c>
      <c r="I6" s="22">
        <f t="shared" si="4"/>
        <v>0</v>
      </c>
      <c r="J6" s="22">
        <f t="shared" si="5"/>
        <v>0</v>
      </c>
      <c r="K6" s="23"/>
      <c r="L6" s="23"/>
      <c r="M6" s="23"/>
      <c r="N6" s="23">
        <f t="shared" si="6"/>
        <v>0</v>
      </c>
      <c r="O6" s="23"/>
      <c r="P6" s="23"/>
      <c r="Q6" s="23"/>
      <c r="R6" s="24"/>
      <c r="S6" s="25" t="s">
        <v>50</v>
      </c>
      <c r="T6" s="18">
        <v>0.8</v>
      </c>
      <c r="V6" s="25" t="s">
        <v>46</v>
      </c>
      <c r="W6" s="18">
        <v>0.05</v>
      </c>
    </row>
    <row r="7" spans="1:23" ht="16.5" x14ac:dyDescent="0.3">
      <c r="A7" s="20">
        <v>0</v>
      </c>
      <c r="B7" s="20">
        <v>0</v>
      </c>
      <c r="C7" s="20">
        <v>0</v>
      </c>
      <c r="D7" s="20">
        <v>0</v>
      </c>
      <c r="E7" s="21">
        <f t="shared" si="0"/>
        <v>0</v>
      </c>
      <c r="F7" s="21">
        <f t="shared" si="1"/>
        <v>0</v>
      </c>
      <c r="G7" s="21">
        <f t="shared" si="2"/>
        <v>0</v>
      </c>
      <c r="H7" s="21">
        <f t="shared" si="3"/>
        <v>0</v>
      </c>
      <c r="I7" s="22">
        <f t="shared" si="4"/>
        <v>0</v>
      </c>
      <c r="J7" s="22">
        <f t="shared" si="5"/>
        <v>0</v>
      </c>
      <c r="K7" s="23"/>
      <c r="L7" s="23"/>
      <c r="M7" s="23"/>
      <c r="N7" s="23">
        <f t="shared" si="6"/>
        <v>0</v>
      </c>
      <c r="O7" s="23"/>
      <c r="P7" s="23"/>
      <c r="Q7" s="23"/>
      <c r="R7" s="24"/>
      <c r="S7" s="25" t="s">
        <v>51</v>
      </c>
      <c r="T7" s="18">
        <v>0.7</v>
      </c>
      <c r="V7" s="27" t="s">
        <v>52</v>
      </c>
      <c r="W7" s="18">
        <v>0.1</v>
      </c>
    </row>
    <row r="8" spans="1:23" ht="16.5" x14ac:dyDescent="0.3">
      <c r="A8" s="20">
        <v>0</v>
      </c>
      <c r="B8" s="20">
        <v>0</v>
      </c>
      <c r="C8" s="20">
        <v>0</v>
      </c>
      <c r="D8" s="20">
        <v>0</v>
      </c>
      <c r="E8" s="21">
        <f t="shared" si="0"/>
        <v>0</v>
      </c>
      <c r="F8" s="21">
        <f t="shared" si="1"/>
        <v>0</v>
      </c>
      <c r="G8" s="21">
        <f t="shared" si="2"/>
        <v>0</v>
      </c>
      <c r="H8" s="21">
        <f t="shared" si="3"/>
        <v>0</v>
      </c>
      <c r="I8" s="22">
        <f t="shared" si="4"/>
        <v>0</v>
      </c>
      <c r="J8" s="22">
        <f t="shared" si="5"/>
        <v>0</v>
      </c>
      <c r="K8" s="23"/>
      <c r="L8" s="23"/>
      <c r="M8" s="23"/>
      <c r="N8" s="23">
        <f t="shared" si="6"/>
        <v>0</v>
      </c>
      <c r="O8" s="23"/>
      <c r="P8" s="23"/>
      <c r="Q8" s="23"/>
      <c r="R8" s="24"/>
      <c r="S8" s="25" t="s">
        <v>53</v>
      </c>
      <c r="T8" s="18">
        <v>0.6</v>
      </c>
      <c r="V8" t="s">
        <v>54</v>
      </c>
      <c r="W8" s="18">
        <v>0.15</v>
      </c>
    </row>
    <row r="9" spans="1:23" ht="16.5" x14ac:dyDescent="0.3">
      <c r="A9" s="20">
        <v>0</v>
      </c>
      <c r="B9" s="20">
        <v>0</v>
      </c>
      <c r="C9" s="20">
        <v>0</v>
      </c>
      <c r="D9" s="20">
        <v>0</v>
      </c>
      <c r="E9" s="21">
        <f t="shared" si="0"/>
        <v>0</v>
      </c>
      <c r="F9" s="21">
        <f t="shared" si="1"/>
        <v>0</v>
      </c>
      <c r="G9" s="21">
        <f t="shared" si="2"/>
        <v>0</v>
      </c>
      <c r="H9" s="21">
        <f t="shared" si="3"/>
        <v>0</v>
      </c>
      <c r="I9" s="22">
        <f t="shared" si="4"/>
        <v>0</v>
      </c>
      <c r="J9" s="22">
        <f t="shared" si="5"/>
        <v>0</v>
      </c>
      <c r="K9" s="23"/>
      <c r="L9" s="23"/>
      <c r="M9" s="23"/>
      <c r="N9" s="23">
        <f t="shared" si="6"/>
        <v>0</v>
      </c>
      <c r="O9" s="23"/>
      <c r="P9" s="23"/>
      <c r="Q9" s="23"/>
      <c r="R9" s="24"/>
      <c r="S9" t="s">
        <v>55</v>
      </c>
      <c r="T9" s="18">
        <v>0.5</v>
      </c>
      <c r="V9" t="s">
        <v>56</v>
      </c>
      <c r="W9" s="18">
        <v>0.2</v>
      </c>
    </row>
    <row r="10" spans="1:23" ht="16.5" x14ac:dyDescent="0.3">
      <c r="A10" s="20">
        <v>0</v>
      </c>
      <c r="B10" s="20">
        <v>0</v>
      </c>
      <c r="C10" s="20">
        <v>0</v>
      </c>
      <c r="D10" s="20">
        <v>0</v>
      </c>
      <c r="E10" s="21">
        <f t="shared" si="0"/>
        <v>0</v>
      </c>
      <c r="F10" s="21">
        <f t="shared" si="1"/>
        <v>0</v>
      </c>
      <c r="G10" s="21">
        <f t="shared" si="2"/>
        <v>0</v>
      </c>
      <c r="H10" s="21">
        <f t="shared" si="3"/>
        <v>0</v>
      </c>
      <c r="I10" s="22">
        <f t="shared" si="4"/>
        <v>0</v>
      </c>
      <c r="J10" s="22">
        <f t="shared" si="5"/>
        <v>0</v>
      </c>
      <c r="K10" s="23"/>
      <c r="L10" s="23"/>
      <c r="M10" s="23"/>
      <c r="N10" s="23">
        <f t="shared" si="6"/>
        <v>0</v>
      </c>
      <c r="O10" s="23"/>
      <c r="P10" s="23"/>
      <c r="Q10" s="23"/>
      <c r="R10" s="24"/>
      <c r="S10" t="s">
        <v>57</v>
      </c>
      <c r="T10" s="18">
        <v>0.4</v>
      </c>
    </row>
    <row r="11" spans="1:23" ht="16.5" x14ac:dyDescent="0.3">
      <c r="A11" s="20">
        <v>0</v>
      </c>
      <c r="B11" s="20">
        <v>0</v>
      </c>
      <c r="C11" s="20">
        <v>0</v>
      </c>
      <c r="D11" s="20">
        <v>0</v>
      </c>
      <c r="E11" s="21">
        <f t="shared" si="0"/>
        <v>0</v>
      </c>
      <c r="F11" s="21">
        <f t="shared" si="1"/>
        <v>0</v>
      </c>
      <c r="G11" s="21">
        <f t="shared" si="2"/>
        <v>0</v>
      </c>
      <c r="H11" s="21">
        <f t="shared" si="3"/>
        <v>0</v>
      </c>
      <c r="I11" s="22">
        <f t="shared" si="4"/>
        <v>0</v>
      </c>
      <c r="J11" s="22">
        <f t="shared" si="5"/>
        <v>0</v>
      </c>
      <c r="K11" s="23"/>
      <c r="L11" s="23"/>
      <c r="M11" s="23"/>
      <c r="N11" s="23">
        <f t="shared" si="6"/>
        <v>0</v>
      </c>
      <c r="O11" s="23"/>
      <c r="P11" s="23"/>
      <c r="Q11" s="23"/>
      <c r="R11" s="24"/>
      <c r="T11" s="18"/>
    </row>
    <row r="12" spans="1:23" ht="16.5" x14ac:dyDescent="0.3">
      <c r="A12" s="20">
        <v>0</v>
      </c>
      <c r="B12" s="20">
        <v>0</v>
      </c>
      <c r="C12" s="20">
        <v>0</v>
      </c>
      <c r="D12" s="20">
        <v>0</v>
      </c>
      <c r="E12" s="21">
        <f t="shared" si="0"/>
        <v>0</v>
      </c>
      <c r="F12" s="21">
        <f t="shared" si="1"/>
        <v>0</v>
      </c>
      <c r="G12" s="21">
        <f t="shared" si="2"/>
        <v>0</v>
      </c>
      <c r="H12" s="21">
        <f t="shared" si="3"/>
        <v>0</v>
      </c>
      <c r="I12" s="28">
        <f t="shared" si="4"/>
        <v>0</v>
      </c>
      <c r="J12" s="22">
        <f>J11+I12</f>
        <v>0</v>
      </c>
      <c r="K12" s="23"/>
      <c r="L12" s="23"/>
      <c r="M12" s="23"/>
      <c r="N12" s="29">
        <f>SUM(N5:N11)</f>
        <v>0</v>
      </c>
      <c r="O12" s="23"/>
      <c r="P12" s="23"/>
      <c r="Q12" s="23"/>
      <c r="R12" s="24"/>
      <c r="S12" t="s">
        <v>58</v>
      </c>
      <c r="T12" s="18">
        <v>0.3</v>
      </c>
    </row>
    <row r="13" spans="1:23" ht="16.5" x14ac:dyDescent="0.3">
      <c r="A13" s="20">
        <v>0</v>
      </c>
      <c r="B13" s="20">
        <v>0</v>
      </c>
      <c r="C13" s="20">
        <v>0</v>
      </c>
      <c r="D13" s="20">
        <v>0</v>
      </c>
      <c r="E13" s="21">
        <f t="shared" si="0"/>
        <v>0</v>
      </c>
      <c r="F13" s="21">
        <f t="shared" si="1"/>
        <v>0</v>
      </c>
      <c r="G13" s="21">
        <f t="shared" si="2"/>
        <v>0</v>
      </c>
      <c r="H13" s="21">
        <f t="shared" si="3"/>
        <v>0</v>
      </c>
      <c r="I13" s="22">
        <f t="shared" si="4"/>
        <v>0</v>
      </c>
      <c r="J13" s="22">
        <f t="shared" si="5"/>
        <v>0</v>
      </c>
      <c r="K13" s="23"/>
      <c r="L13" s="23"/>
      <c r="M13" s="23"/>
      <c r="N13" s="23"/>
      <c r="O13" s="23"/>
      <c r="P13" s="23"/>
      <c r="Q13" s="23"/>
      <c r="R13" s="24"/>
    </row>
    <row r="14" spans="1:23" ht="16.5" x14ac:dyDescent="0.3">
      <c r="A14" s="20">
        <v>0</v>
      </c>
      <c r="B14" s="20">
        <v>0</v>
      </c>
      <c r="C14" s="20">
        <v>0</v>
      </c>
      <c r="D14" s="20">
        <v>0</v>
      </c>
      <c r="E14" s="21">
        <f t="shared" si="0"/>
        <v>0</v>
      </c>
      <c r="F14" s="21">
        <f t="shared" si="1"/>
        <v>0</v>
      </c>
      <c r="G14" s="21">
        <f t="shared" si="2"/>
        <v>0</v>
      </c>
      <c r="H14" s="21">
        <f t="shared" si="3"/>
        <v>0</v>
      </c>
      <c r="I14" s="22">
        <f t="shared" si="4"/>
        <v>0</v>
      </c>
      <c r="J14" s="22">
        <f t="shared" si="5"/>
        <v>0</v>
      </c>
      <c r="K14" s="23"/>
      <c r="L14" s="23"/>
      <c r="M14" s="23"/>
      <c r="N14" s="29">
        <f>L14*M14</f>
        <v>0</v>
      </c>
      <c r="O14" s="23"/>
      <c r="P14" s="23"/>
      <c r="Q14" s="23"/>
      <c r="R14" s="24"/>
    </row>
    <row r="15" spans="1:23" ht="16.5" x14ac:dyDescent="0.3">
      <c r="A15" s="20">
        <v>0</v>
      </c>
      <c r="B15" s="20">
        <v>0</v>
      </c>
      <c r="C15" s="20">
        <v>0</v>
      </c>
      <c r="D15" s="20">
        <v>0</v>
      </c>
      <c r="E15" s="30">
        <f t="shared" si="0"/>
        <v>0</v>
      </c>
      <c r="F15" s="30">
        <f t="shared" si="1"/>
        <v>0</v>
      </c>
      <c r="G15" s="30">
        <f t="shared" si="2"/>
        <v>0</v>
      </c>
      <c r="H15" s="30">
        <f t="shared" si="3"/>
        <v>0</v>
      </c>
      <c r="I15" s="28">
        <f t="shared" si="4"/>
        <v>0</v>
      </c>
      <c r="J15" s="22">
        <f t="shared" si="5"/>
        <v>0</v>
      </c>
      <c r="K15" s="23"/>
      <c r="L15" s="23"/>
      <c r="M15" s="23"/>
      <c r="N15" s="23"/>
      <c r="O15" s="23"/>
      <c r="P15" s="23"/>
      <c r="Q15" s="23"/>
      <c r="R15" s="24"/>
    </row>
    <row r="16" spans="1:23" ht="16.5" x14ac:dyDescent="0.3">
      <c r="A16" s="20">
        <v>0</v>
      </c>
      <c r="B16" s="20">
        <v>0</v>
      </c>
      <c r="C16" s="20">
        <v>0</v>
      </c>
      <c r="D16" s="20">
        <v>0</v>
      </c>
      <c r="E16" s="21">
        <f>B16/12</f>
        <v>0</v>
      </c>
      <c r="F16" s="21">
        <f>D16/12</f>
        <v>0</v>
      </c>
      <c r="G16" s="21">
        <f>A16+E16</f>
        <v>0</v>
      </c>
      <c r="H16" s="21">
        <f>C16+F16</f>
        <v>0</v>
      </c>
      <c r="I16" s="22">
        <f t="shared" si="4"/>
        <v>0</v>
      </c>
      <c r="J16" s="22">
        <f t="shared" si="5"/>
        <v>0</v>
      </c>
      <c r="K16" s="23"/>
      <c r="L16" s="23"/>
      <c r="M16" s="23"/>
      <c r="N16" s="24"/>
      <c r="O16" s="23"/>
      <c r="P16" s="23"/>
      <c r="Q16" s="23"/>
      <c r="R16" s="24"/>
    </row>
    <row r="17" spans="1:21" ht="16.5" x14ac:dyDescent="0.3">
      <c r="A17" s="20">
        <v>0</v>
      </c>
      <c r="B17" s="20">
        <v>0</v>
      </c>
      <c r="C17" s="20">
        <v>0</v>
      </c>
      <c r="D17" s="20">
        <v>0</v>
      </c>
      <c r="E17" s="21">
        <f>B17/12</f>
        <v>0</v>
      </c>
      <c r="F17" s="21">
        <f>D17/12</f>
        <v>0</v>
      </c>
      <c r="G17" s="21">
        <f>A17+E17</f>
        <v>0</v>
      </c>
      <c r="H17" s="21">
        <f>C17+F17</f>
        <v>0</v>
      </c>
      <c r="I17" s="22">
        <f t="shared" si="4"/>
        <v>0</v>
      </c>
      <c r="J17" s="22">
        <f t="shared" si="5"/>
        <v>0</v>
      </c>
      <c r="K17" s="23"/>
      <c r="L17" s="23"/>
      <c r="M17" s="23"/>
      <c r="N17" s="24"/>
      <c r="O17" s="23"/>
      <c r="P17" s="23"/>
      <c r="Q17" s="23"/>
      <c r="R17" s="24"/>
    </row>
    <row r="18" spans="1:21" ht="16.5" x14ac:dyDescent="0.3">
      <c r="A18" s="20">
        <v>0</v>
      </c>
      <c r="B18" s="20">
        <v>0</v>
      </c>
      <c r="C18" s="20">
        <v>0</v>
      </c>
      <c r="D18" s="20">
        <v>0</v>
      </c>
      <c r="E18" s="30">
        <f>B18/12</f>
        <v>0</v>
      </c>
      <c r="F18" s="30">
        <f>D18/12</f>
        <v>0</v>
      </c>
      <c r="G18" s="30">
        <f>A18+E18</f>
        <v>0</v>
      </c>
      <c r="H18" s="30">
        <f>C18+F18</f>
        <v>0</v>
      </c>
      <c r="I18" s="28">
        <f>G18*H18</f>
        <v>0</v>
      </c>
      <c r="J18" s="22">
        <f t="shared" si="5"/>
        <v>0</v>
      </c>
      <c r="K18" s="23"/>
      <c r="L18" s="23"/>
      <c r="M18" s="23"/>
      <c r="N18" s="24"/>
      <c r="O18" s="23"/>
      <c r="P18" s="23"/>
      <c r="Q18" s="23"/>
      <c r="R18" s="24"/>
    </row>
    <row r="19" spans="1:21" ht="16.5" x14ac:dyDescent="0.3">
      <c r="A19" s="20">
        <v>0</v>
      </c>
      <c r="B19" s="20">
        <v>0</v>
      </c>
      <c r="C19" s="20">
        <v>0</v>
      </c>
      <c r="D19" s="20">
        <v>0</v>
      </c>
      <c r="E19" s="30">
        <f t="shared" si="0"/>
        <v>0</v>
      </c>
      <c r="F19" s="30">
        <f t="shared" si="1"/>
        <v>0</v>
      </c>
      <c r="G19" s="30">
        <f t="shared" si="2"/>
        <v>0</v>
      </c>
      <c r="H19" s="30">
        <f t="shared" si="3"/>
        <v>0</v>
      </c>
      <c r="I19" s="28">
        <f t="shared" si="4"/>
        <v>0</v>
      </c>
      <c r="J19" s="22">
        <f t="shared" si="5"/>
        <v>0</v>
      </c>
      <c r="K19" s="23"/>
      <c r="L19" s="23"/>
      <c r="M19" s="23"/>
      <c r="N19" s="24"/>
      <c r="O19" s="23"/>
      <c r="P19" s="23"/>
      <c r="Q19" s="23"/>
      <c r="R19" s="24"/>
    </row>
    <row r="20" spans="1:21" ht="16.5" x14ac:dyDescent="0.3">
      <c r="A20" s="20">
        <v>0</v>
      </c>
      <c r="B20" s="20">
        <v>0</v>
      </c>
      <c r="C20" s="20">
        <v>0</v>
      </c>
      <c r="D20" s="20">
        <v>0</v>
      </c>
      <c r="E20" s="30">
        <f>B20/12</f>
        <v>0</v>
      </c>
      <c r="F20" s="30">
        <f>D20/12</f>
        <v>0</v>
      </c>
      <c r="G20" s="30">
        <f>A20+E20</f>
        <v>0</v>
      </c>
      <c r="H20" s="30">
        <f>C20+F20</f>
        <v>0</v>
      </c>
      <c r="I20" s="28">
        <f>G20*H20</f>
        <v>0</v>
      </c>
      <c r="J20" s="22">
        <f>J19+I20</f>
        <v>0</v>
      </c>
      <c r="K20" s="23"/>
      <c r="L20" s="23"/>
      <c r="M20" s="23"/>
      <c r="N20" s="24"/>
      <c r="O20" s="23"/>
      <c r="P20" s="31"/>
      <c r="Q20" s="31"/>
      <c r="R20" s="24"/>
    </row>
    <row r="21" spans="1:21" ht="16.5" x14ac:dyDescent="0.3">
      <c r="A21" s="20">
        <v>0</v>
      </c>
      <c r="B21" s="20">
        <v>0</v>
      </c>
      <c r="C21" s="20">
        <v>0</v>
      </c>
      <c r="D21" s="20">
        <v>0</v>
      </c>
      <c r="E21" s="30">
        <f t="shared" si="0"/>
        <v>0</v>
      </c>
      <c r="F21" s="30">
        <f t="shared" si="1"/>
        <v>0</v>
      </c>
      <c r="G21" s="30">
        <f t="shared" si="2"/>
        <v>0</v>
      </c>
      <c r="H21" s="30">
        <f t="shared" si="3"/>
        <v>0</v>
      </c>
      <c r="I21" s="28">
        <f t="shared" si="4"/>
        <v>0</v>
      </c>
      <c r="J21" s="22">
        <f t="shared" si="5"/>
        <v>0</v>
      </c>
      <c r="K21" s="23"/>
      <c r="L21" s="23"/>
      <c r="M21" s="23"/>
      <c r="N21" s="32"/>
      <c r="O21" s="23"/>
      <c r="P21" s="23"/>
      <c r="Q21" s="23"/>
      <c r="R21" s="24"/>
      <c r="S21" s="3"/>
      <c r="U21" s="1"/>
    </row>
    <row r="22" spans="1:21" ht="16.5" x14ac:dyDescent="0.3">
      <c r="A22" s="20">
        <v>0</v>
      </c>
      <c r="B22" s="20">
        <v>0</v>
      </c>
      <c r="C22" s="20">
        <v>0</v>
      </c>
      <c r="D22" s="20">
        <v>0</v>
      </c>
      <c r="E22" s="30">
        <f t="shared" si="0"/>
        <v>0</v>
      </c>
      <c r="F22" s="30">
        <f t="shared" si="1"/>
        <v>0</v>
      </c>
      <c r="G22" s="30">
        <f t="shared" si="2"/>
        <v>0</v>
      </c>
      <c r="H22" s="30">
        <f t="shared" si="3"/>
        <v>0</v>
      </c>
      <c r="I22" s="28">
        <f t="shared" si="4"/>
        <v>0</v>
      </c>
      <c r="J22" s="22">
        <f t="shared" si="5"/>
        <v>0</v>
      </c>
      <c r="K22" s="23"/>
      <c r="L22" s="23"/>
      <c r="M22" s="23"/>
      <c r="N22" s="24"/>
      <c r="O22" s="23"/>
      <c r="P22" s="23"/>
      <c r="Q22" s="23"/>
      <c r="R22" s="24"/>
    </row>
    <row r="23" spans="1:21" ht="16.5" x14ac:dyDescent="0.3">
      <c r="A23" s="20">
        <v>0</v>
      </c>
      <c r="B23" s="20">
        <v>0</v>
      </c>
      <c r="C23" s="20">
        <v>0</v>
      </c>
      <c r="D23" s="20">
        <v>0</v>
      </c>
      <c r="E23" s="30">
        <f t="shared" si="0"/>
        <v>0</v>
      </c>
      <c r="F23" s="30">
        <f t="shared" si="0"/>
        <v>0</v>
      </c>
      <c r="G23" s="30">
        <f t="shared" si="0"/>
        <v>0</v>
      </c>
      <c r="H23" s="30">
        <f t="shared" si="0"/>
        <v>0</v>
      </c>
      <c r="I23" s="30">
        <f t="shared" si="0"/>
        <v>0</v>
      </c>
      <c r="J23" s="22">
        <f t="shared" si="5"/>
        <v>0</v>
      </c>
      <c r="K23" s="23"/>
      <c r="L23" s="23"/>
      <c r="M23" s="23"/>
      <c r="N23" s="24"/>
      <c r="O23" s="23"/>
      <c r="P23" s="23"/>
      <c r="Q23" s="23"/>
      <c r="R23" s="24"/>
    </row>
    <row r="24" spans="1:21" ht="16.5" x14ac:dyDescent="0.3">
      <c r="A24" s="20">
        <v>0</v>
      </c>
      <c r="B24" s="20">
        <v>0</v>
      </c>
      <c r="C24" s="20">
        <v>0</v>
      </c>
      <c r="D24" s="20">
        <v>0</v>
      </c>
      <c r="E24" s="30">
        <f t="shared" ref="E24:I30" si="7">B24/12</f>
        <v>0</v>
      </c>
      <c r="F24" s="30">
        <f t="shared" si="7"/>
        <v>0</v>
      </c>
      <c r="G24" s="30">
        <f t="shared" si="7"/>
        <v>0</v>
      </c>
      <c r="H24" s="30">
        <f t="shared" si="7"/>
        <v>0</v>
      </c>
      <c r="I24" s="30">
        <f t="shared" si="7"/>
        <v>0</v>
      </c>
      <c r="J24" s="22">
        <f t="shared" si="5"/>
        <v>0</v>
      </c>
      <c r="K24" s="23"/>
      <c r="L24" s="23"/>
      <c r="M24" s="33"/>
      <c r="N24" s="32"/>
      <c r="O24" s="29"/>
      <c r="P24" s="23"/>
      <c r="Q24" s="23"/>
      <c r="R24" s="29"/>
    </row>
    <row r="25" spans="1:21" ht="16.5" x14ac:dyDescent="0.3">
      <c r="A25" s="20">
        <v>0</v>
      </c>
      <c r="B25" s="20">
        <v>0</v>
      </c>
      <c r="C25" s="20">
        <v>0</v>
      </c>
      <c r="D25" s="20"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22">
        <f t="shared" si="5"/>
        <v>0</v>
      </c>
      <c r="K25" s="23"/>
      <c r="L25" s="23"/>
      <c r="M25" s="33"/>
      <c r="N25" s="23"/>
      <c r="O25" s="23"/>
      <c r="P25" s="23"/>
      <c r="Q25" s="23"/>
      <c r="R25" s="23"/>
    </row>
    <row r="26" spans="1:21" ht="16.5" x14ac:dyDescent="0.3">
      <c r="A26" s="20">
        <v>0</v>
      </c>
      <c r="B26" s="20">
        <v>0</v>
      </c>
      <c r="C26" s="20">
        <v>0</v>
      </c>
      <c r="D26" s="20">
        <v>0</v>
      </c>
      <c r="E26" s="30">
        <f t="shared" si="7"/>
        <v>0</v>
      </c>
      <c r="F26" s="30">
        <f t="shared" si="7"/>
        <v>0</v>
      </c>
      <c r="G26" s="30">
        <f t="shared" si="7"/>
        <v>0</v>
      </c>
      <c r="H26" s="30">
        <f t="shared" si="7"/>
        <v>0</v>
      </c>
      <c r="I26" s="30">
        <f t="shared" si="7"/>
        <v>0</v>
      </c>
      <c r="J26" s="22">
        <f t="shared" si="5"/>
        <v>0</v>
      </c>
      <c r="K26" s="23"/>
      <c r="L26" s="23"/>
      <c r="M26" s="33"/>
      <c r="N26" s="23"/>
      <c r="O26" s="23"/>
      <c r="P26" s="23"/>
      <c r="Q26" s="23"/>
      <c r="R26" s="23"/>
    </row>
    <row r="27" spans="1:21" ht="16.5" x14ac:dyDescent="0.3">
      <c r="A27" s="20">
        <v>0</v>
      </c>
      <c r="B27" s="20">
        <v>0</v>
      </c>
      <c r="C27" s="20">
        <v>0</v>
      </c>
      <c r="D27" s="20">
        <v>0</v>
      </c>
      <c r="E27" s="30">
        <f t="shared" si="7"/>
        <v>0</v>
      </c>
      <c r="F27" s="30">
        <f t="shared" si="7"/>
        <v>0</v>
      </c>
      <c r="G27" s="30">
        <f t="shared" si="7"/>
        <v>0</v>
      </c>
      <c r="H27" s="30">
        <f t="shared" si="7"/>
        <v>0</v>
      </c>
      <c r="I27" s="30">
        <f t="shared" si="7"/>
        <v>0</v>
      </c>
      <c r="J27" s="22">
        <f t="shared" si="5"/>
        <v>0</v>
      </c>
      <c r="K27" s="23"/>
      <c r="L27" s="23"/>
      <c r="M27" s="23"/>
      <c r="N27" s="23"/>
      <c r="O27" s="23"/>
      <c r="P27" s="23"/>
      <c r="Q27" s="23"/>
      <c r="R27" s="23"/>
    </row>
    <row r="28" spans="1:21" ht="16.5" x14ac:dyDescent="0.3">
      <c r="A28" s="20">
        <v>0</v>
      </c>
      <c r="B28" s="20">
        <v>0</v>
      </c>
      <c r="C28" s="20">
        <v>0</v>
      </c>
      <c r="D28" s="20">
        <v>0</v>
      </c>
      <c r="E28" s="30">
        <f t="shared" si="7"/>
        <v>0</v>
      </c>
      <c r="F28" s="30">
        <f t="shared" si="7"/>
        <v>0</v>
      </c>
      <c r="G28" s="30">
        <f t="shared" si="7"/>
        <v>0</v>
      </c>
      <c r="H28" s="30">
        <f t="shared" si="7"/>
        <v>0</v>
      </c>
      <c r="I28" s="30">
        <f t="shared" si="7"/>
        <v>0</v>
      </c>
      <c r="J28" s="22">
        <f t="shared" si="5"/>
        <v>0</v>
      </c>
      <c r="K28" s="23"/>
      <c r="L28" s="23"/>
      <c r="M28" s="23"/>
      <c r="N28" s="23"/>
      <c r="O28" s="23"/>
      <c r="P28" s="23"/>
      <c r="Q28" s="23"/>
      <c r="R28" s="23"/>
    </row>
    <row r="29" spans="1:21" ht="16.5" x14ac:dyDescent="0.3">
      <c r="A29" s="20">
        <v>0</v>
      </c>
      <c r="B29" s="20">
        <v>0</v>
      </c>
      <c r="C29" s="20">
        <v>0</v>
      </c>
      <c r="D29" s="20">
        <v>0</v>
      </c>
      <c r="E29" s="30">
        <f t="shared" si="7"/>
        <v>0</v>
      </c>
      <c r="F29" s="30">
        <f t="shared" si="1"/>
        <v>0</v>
      </c>
      <c r="G29" s="30">
        <f t="shared" si="2"/>
        <v>0</v>
      </c>
      <c r="H29" s="30">
        <f t="shared" si="3"/>
        <v>0</v>
      </c>
      <c r="I29" s="28">
        <f t="shared" ref="I29:I30" si="8">G29*H29</f>
        <v>0</v>
      </c>
      <c r="J29" s="22">
        <f t="shared" si="5"/>
        <v>0</v>
      </c>
      <c r="K29" s="23"/>
      <c r="L29" s="23"/>
      <c r="M29" s="23"/>
      <c r="N29" s="23"/>
      <c r="O29" s="23"/>
      <c r="P29" s="34"/>
      <c r="Q29" s="34"/>
      <c r="R29" s="23"/>
    </row>
    <row r="30" spans="1:21" ht="16.5" x14ac:dyDescent="0.3">
      <c r="A30" s="20">
        <v>0</v>
      </c>
      <c r="B30" s="20">
        <v>0</v>
      </c>
      <c r="C30" s="20">
        <v>0</v>
      </c>
      <c r="D30" s="20">
        <v>0</v>
      </c>
      <c r="E30" s="30">
        <f t="shared" si="7"/>
        <v>0</v>
      </c>
      <c r="F30" s="30">
        <f t="shared" si="1"/>
        <v>0</v>
      </c>
      <c r="G30" s="30">
        <f t="shared" si="2"/>
        <v>0</v>
      </c>
      <c r="H30" s="30">
        <f t="shared" si="3"/>
        <v>0</v>
      </c>
      <c r="I30" s="28">
        <f t="shared" si="8"/>
        <v>0</v>
      </c>
      <c r="J30" s="22">
        <f t="shared" si="5"/>
        <v>0</v>
      </c>
      <c r="K30" s="23"/>
      <c r="L30" s="23"/>
      <c r="M30" s="23"/>
      <c r="N30" s="23"/>
      <c r="O30" s="23"/>
      <c r="P30" s="35"/>
      <c r="Q30" s="35"/>
      <c r="R30" s="23"/>
    </row>
    <row r="33" spans="13:17" x14ac:dyDescent="0.25">
      <c r="M33" s="2"/>
      <c r="P33" s="36"/>
      <c r="Q33" s="36"/>
    </row>
    <row r="34" spans="13:17" x14ac:dyDescent="0.25">
      <c r="M34" s="2"/>
    </row>
    <row r="35" spans="13:17" x14ac:dyDescent="0.25">
      <c r="M35" s="2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081E-4191-498A-B4FF-C742668AE46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97394-E7B7-4996-B152-9E3A7A0F34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R55"/>
  <sheetViews>
    <sheetView tabSelected="1" topLeftCell="A4" workbookViewId="0">
      <selection activeCell="V31" sqref="V31"/>
    </sheetView>
  </sheetViews>
  <sheetFormatPr defaultRowHeight="15" x14ac:dyDescent="0.25"/>
  <cols>
    <col min="1" max="1" width="21.7109375" bestFit="1" customWidth="1"/>
    <col min="2" max="2" width="15.28515625" style="8" customWidth="1"/>
    <col min="3" max="3" width="14.28515625" style="8" hidden="1" customWidth="1"/>
    <col min="4" max="4" width="14.28515625" hidden="1" customWidth="1"/>
    <col min="5" max="5" width="15.28515625" style="8" customWidth="1"/>
    <col min="6" max="6" width="14.28515625" style="8" hidden="1" customWidth="1"/>
    <col min="7" max="7" width="14.28515625" hidden="1" customWidth="1"/>
    <col min="8" max="8" width="15.28515625" style="8" customWidth="1"/>
    <col min="9" max="9" width="14.28515625" style="8" hidden="1" customWidth="1"/>
    <col min="10" max="10" width="14.28515625" hidden="1" customWidth="1"/>
    <col min="11" max="11" width="15.28515625" style="8" customWidth="1"/>
    <col min="12" max="12" width="15.5703125" style="8" hidden="1" customWidth="1"/>
    <col min="13" max="13" width="14.28515625" hidden="1" customWidth="1"/>
    <col min="14" max="14" width="15.28515625" style="8" customWidth="1"/>
    <col min="15" max="15" width="14.28515625" style="8" hidden="1" customWidth="1"/>
    <col min="16" max="16" width="14.28515625" hidden="1" customWidth="1"/>
    <col min="17" max="17" width="15.28515625" bestFit="1" customWidth="1"/>
    <col min="18" max="18" width="11.5703125" bestFit="1" customWidth="1"/>
  </cols>
  <sheetData>
    <row r="1" spans="1:17" x14ac:dyDescent="0.25">
      <c r="A1" s="4"/>
      <c r="B1" s="5"/>
      <c r="C1" s="6"/>
      <c r="E1" s="5"/>
      <c r="F1" s="6"/>
      <c r="H1" s="5"/>
      <c r="I1" s="6"/>
      <c r="K1" s="5"/>
      <c r="L1" s="6"/>
      <c r="N1" s="5"/>
      <c r="O1" s="6"/>
    </row>
    <row r="2" spans="1:17" s="2" customFormat="1" x14ac:dyDescent="0.25">
      <c r="A2" s="58"/>
      <c r="B2" s="59" t="s">
        <v>107</v>
      </c>
      <c r="C2" s="60"/>
      <c r="E2" s="59" t="s">
        <v>109</v>
      </c>
      <c r="F2" s="60"/>
      <c r="H2" s="59" t="s">
        <v>110</v>
      </c>
      <c r="I2" s="60"/>
      <c r="K2" s="59" t="s">
        <v>111</v>
      </c>
      <c r="L2" s="60"/>
      <c r="N2" s="59" t="s">
        <v>112</v>
      </c>
      <c r="O2" s="60"/>
    </row>
    <row r="3" spans="1:17" x14ac:dyDescent="0.25">
      <c r="A3" s="7" t="s">
        <v>13</v>
      </c>
      <c r="B3" s="9">
        <v>40600</v>
      </c>
      <c r="C3" s="11" t="s">
        <v>76</v>
      </c>
      <c r="D3" s="2" t="s">
        <v>77</v>
      </c>
      <c r="E3" s="9">
        <v>40600</v>
      </c>
      <c r="F3" s="11" t="s">
        <v>76</v>
      </c>
      <c r="G3" s="2" t="s">
        <v>77</v>
      </c>
      <c r="H3" s="9">
        <v>40600</v>
      </c>
      <c r="I3" s="11" t="s">
        <v>76</v>
      </c>
      <c r="J3" s="2" t="s">
        <v>77</v>
      </c>
      <c r="K3" s="9">
        <v>40600</v>
      </c>
      <c r="L3" s="11" t="s">
        <v>76</v>
      </c>
      <c r="M3" s="2" t="s">
        <v>77</v>
      </c>
      <c r="N3" s="9">
        <v>40600</v>
      </c>
      <c r="O3" s="11" t="s">
        <v>76</v>
      </c>
      <c r="P3" s="2" t="s">
        <v>77</v>
      </c>
    </row>
    <row r="4" spans="1:17" ht="30" x14ac:dyDescent="0.25">
      <c r="A4" s="10" t="s">
        <v>14</v>
      </c>
      <c r="B4" s="9">
        <v>2600</v>
      </c>
      <c r="C4" s="11"/>
      <c r="E4" s="9">
        <v>2600</v>
      </c>
      <c r="F4" s="11"/>
      <c r="H4" s="9">
        <v>2600</v>
      </c>
      <c r="I4" s="11"/>
      <c r="K4" s="9">
        <v>2600</v>
      </c>
      <c r="L4" s="11"/>
      <c r="N4" s="9">
        <v>2600</v>
      </c>
      <c r="O4" s="11"/>
    </row>
    <row r="5" spans="1:17" x14ac:dyDescent="0.25">
      <c r="A5" s="7" t="s">
        <v>15</v>
      </c>
      <c r="B5" s="9">
        <f>B3-B4</f>
        <v>38000</v>
      </c>
      <c r="C5" s="11"/>
      <c r="E5" s="9">
        <f>E3-E4</f>
        <v>38000</v>
      </c>
      <c r="F5" s="11"/>
      <c r="H5" s="9">
        <f>H3-H4</f>
        <v>38000</v>
      </c>
      <c r="I5" s="11"/>
      <c r="K5" s="9">
        <f>K3-K4</f>
        <v>38000</v>
      </c>
      <c r="L5" s="11"/>
      <c r="N5" s="9">
        <f>N3-N4</f>
        <v>38000</v>
      </c>
      <c r="O5" s="11"/>
    </row>
    <row r="6" spans="1:17" x14ac:dyDescent="0.25">
      <c r="A6" s="7" t="s">
        <v>16</v>
      </c>
      <c r="B6" s="9">
        <f>B4</f>
        <v>2600</v>
      </c>
      <c r="C6" s="11"/>
      <c r="E6" s="9">
        <f>E4</f>
        <v>2600</v>
      </c>
      <c r="F6" s="11"/>
      <c r="H6" s="9">
        <f>H4</f>
        <v>2600</v>
      </c>
      <c r="I6" s="11"/>
      <c r="K6" s="9">
        <f>K4</f>
        <v>2600</v>
      </c>
      <c r="L6" s="11"/>
      <c r="N6" s="9">
        <f>N4</f>
        <v>2600</v>
      </c>
      <c r="O6" s="11"/>
    </row>
    <row r="7" spans="1:17" x14ac:dyDescent="0.25">
      <c r="A7" s="7" t="s">
        <v>17</v>
      </c>
      <c r="B7" s="12">
        <f>C7-C8</f>
        <v>14</v>
      </c>
      <c r="C7" s="12">
        <v>2023</v>
      </c>
      <c r="E7" s="12">
        <f>F7-F8</f>
        <v>14</v>
      </c>
      <c r="F7" s="12">
        <v>2023</v>
      </c>
      <c r="H7" s="12">
        <f>I7-I8</f>
        <v>14</v>
      </c>
      <c r="I7" s="12">
        <v>2023</v>
      </c>
      <c r="K7" s="12">
        <f>L7-L8</f>
        <v>14</v>
      </c>
      <c r="L7" s="12">
        <v>2023</v>
      </c>
      <c r="N7" s="12">
        <f>O7-O8</f>
        <v>14</v>
      </c>
      <c r="O7" s="12">
        <v>2023</v>
      </c>
    </row>
    <row r="8" spans="1:17" x14ac:dyDescent="0.25">
      <c r="A8" s="7" t="s">
        <v>18</v>
      </c>
      <c r="B8" s="12">
        <f>B9-B7</f>
        <v>46</v>
      </c>
      <c r="C8" s="12">
        <v>2009</v>
      </c>
      <c r="E8" s="12">
        <f>E9-E7</f>
        <v>46</v>
      </c>
      <c r="F8" s="12">
        <v>2009</v>
      </c>
      <c r="H8" s="12">
        <f>H9-H7</f>
        <v>46</v>
      </c>
      <c r="I8" s="12">
        <v>2009</v>
      </c>
      <c r="K8" s="12">
        <f>K9-K7</f>
        <v>46</v>
      </c>
      <c r="L8" s="12">
        <v>2009</v>
      </c>
      <c r="N8" s="12">
        <f>N9-N7</f>
        <v>46</v>
      </c>
      <c r="O8" s="12">
        <v>2009</v>
      </c>
    </row>
    <row r="9" spans="1:17" x14ac:dyDescent="0.25">
      <c r="A9" s="7" t="s">
        <v>19</v>
      </c>
      <c r="B9" s="12">
        <v>60</v>
      </c>
      <c r="C9" s="12"/>
      <c r="E9" s="12">
        <v>60</v>
      </c>
      <c r="F9" s="12"/>
      <c r="H9" s="12">
        <v>60</v>
      </c>
      <c r="I9" s="12"/>
      <c r="K9" s="12">
        <v>60</v>
      </c>
      <c r="L9" s="12"/>
      <c r="N9" s="12">
        <v>60</v>
      </c>
      <c r="O9" s="12"/>
    </row>
    <row r="10" spans="1:17" ht="30" x14ac:dyDescent="0.25">
      <c r="A10" s="10" t="s">
        <v>20</v>
      </c>
      <c r="B10" s="12">
        <f>90*B7/B9</f>
        <v>21</v>
      </c>
      <c r="C10" s="12"/>
      <c r="E10" s="12">
        <f>90*E7/E9</f>
        <v>21</v>
      </c>
      <c r="F10" s="12"/>
      <c r="H10" s="12">
        <f>90*H7/H9</f>
        <v>21</v>
      </c>
      <c r="I10" s="12"/>
      <c r="K10" s="12">
        <f>90*K7/K9</f>
        <v>21</v>
      </c>
      <c r="L10" s="12"/>
      <c r="N10" s="12">
        <f>90*N7/N9</f>
        <v>21</v>
      </c>
      <c r="O10" s="12"/>
    </row>
    <row r="11" spans="1:17" x14ac:dyDescent="0.25">
      <c r="A11" s="7"/>
      <c r="B11" s="13">
        <f>B10%</f>
        <v>0.21</v>
      </c>
      <c r="C11" s="13"/>
      <c r="E11" s="13">
        <f>E10%</f>
        <v>0.21</v>
      </c>
      <c r="F11" s="13"/>
      <c r="H11" s="13">
        <f>H10%</f>
        <v>0.21</v>
      </c>
      <c r="I11" s="13"/>
      <c r="K11" s="13">
        <f>K10%</f>
        <v>0.21</v>
      </c>
      <c r="L11" s="13"/>
      <c r="N11" s="13">
        <f>N10%</f>
        <v>0.21</v>
      </c>
      <c r="O11" s="13"/>
    </row>
    <row r="12" spans="1:17" x14ac:dyDescent="0.25">
      <c r="A12" s="7" t="s">
        <v>21</v>
      </c>
      <c r="B12" s="9">
        <f>B6*B11</f>
        <v>546</v>
      </c>
      <c r="C12" s="11"/>
      <c r="E12" s="9">
        <f>E6*E11</f>
        <v>546</v>
      </c>
      <c r="F12" s="11"/>
      <c r="H12" s="9">
        <f>H6*H11</f>
        <v>546</v>
      </c>
      <c r="I12" s="11"/>
      <c r="K12" s="9">
        <f>K6*K11</f>
        <v>546</v>
      </c>
      <c r="L12" s="11"/>
      <c r="N12" s="9">
        <f>N6*N11</f>
        <v>546</v>
      </c>
      <c r="O12" s="11"/>
    </row>
    <row r="13" spans="1:17" x14ac:dyDescent="0.25">
      <c r="A13" s="7" t="s">
        <v>22</v>
      </c>
      <c r="B13" s="9">
        <f>B6-B12</f>
        <v>2054</v>
      </c>
      <c r="C13" s="11"/>
      <c r="E13" s="9">
        <f>E6-E12</f>
        <v>2054</v>
      </c>
      <c r="F13" s="11"/>
      <c r="H13" s="9">
        <f>H6-H12</f>
        <v>2054</v>
      </c>
      <c r="I13" s="11"/>
      <c r="K13" s="9">
        <f>K6-K12</f>
        <v>2054</v>
      </c>
      <c r="L13" s="11"/>
      <c r="N13" s="9">
        <f>N6-N12</f>
        <v>2054</v>
      </c>
      <c r="O13" s="11"/>
    </row>
    <row r="14" spans="1:17" x14ac:dyDescent="0.25">
      <c r="A14" s="7" t="s">
        <v>15</v>
      </c>
      <c r="B14" s="9">
        <f>B5</f>
        <v>38000</v>
      </c>
      <c r="C14"/>
      <c r="E14" s="9">
        <f>E5</f>
        <v>38000</v>
      </c>
      <c r="F14"/>
      <c r="H14" s="9">
        <f>H5</f>
        <v>38000</v>
      </c>
      <c r="I14"/>
      <c r="K14" s="9">
        <f>K5</f>
        <v>38000</v>
      </c>
      <c r="L14"/>
      <c r="N14" s="9">
        <f>N5</f>
        <v>38000</v>
      </c>
      <c r="O14"/>
    </row>
    <row r="15" spans="1:17" x14ac:dyDescent="0.25">
      <c r="B15" s="9" t="s">
        <v>97</v>
      </c>
      <c r="C15"/>
      <c r="E15" s="9" t="s">
        <v>97</v>
      </c>
      <c r="F15"/>
      <c r="H15" s="9" t="s">
        <v>97</v>
      </c>
      <c r="I15"/>
      <c r="K15" s="9" t="s">
        <v>97</v>
      </c>
      <c r="L15"/>
      <c r="N15" s="9" t="s">
        <v>97</v>
      </c>
      <c r="O15"/>
    </row>
    <row r="16" spans="1:17" x14ac:dyDescent="0.25">
      <c r="A16" s="23" t="s">
        <v>23</v>
      </c>
      <c r="B16" s="50">
        <f>B14+B13</f>
        <v>40054</v>
      </c>
      <c r="C16"/>
      <c r="E16" s="50">
        <f>E14+E13</f>
        <v>40054</v>
      </c>
      <c r="F16"/>
      <c r="H16" s="50">
        <f>H14+H13</f>
        <v>40054</v>
      </c>
      <c r="I16"/>
      <c r="K16" s="50">
        <f>K14+K13</f>
        <v>40054</v>
      </c>
      <c r="L16"/>
      <c r="N16" s="50">
        <f>N14+N13</f>
        <v>40054</v>
      </c>
      <c r="O16"/>
      <c r="Q16" s="2" t="s">
        <v>96</v>
      </c>
    </row>
    <row r="17" spans="1:18" x14ac:dyDescent="0.25">
      <c r="A17" s="23" t="s">
        <v>108</v>
      </c>
      <c r="B17" s="57" t="str">
        <f>B2</f>
        <v>EC-9011</v>
      </c>
      <c r="C17"/>
      <c r="E17" s="57" t="str">
        <f>E2</f>
        <v>EC-9012</v>
      </c>
      <c r="F17"/>
      <c r="H17" s="57" t="str">
        <f>H2</f>
        <v>EC-9013</v>
      </c>
      <c r="I17"/>
      <c r="K17" s="57" t="str">
        <f>K2</f>
        <v>EE-9011</v>
      </c>
      <c r="L17"/>
      <c r="N17" s="57" t="str">
        <f>N2</f>
        <v>EE-9012</v>
      </c>
      <c r="O17"/>
      <c r="Q17" s="2"/>
    </row>
    <row r="18" spans="1:18" x14ac:dyDescent="0.25">
      <c r="A18" s="23" t="str">
        <f>D3</f>
        <v>BUA</v>
      </c>
      <c r="B18" s="50">
        <v>1218</v>
      </c>
      <c r="C18"/>
      <c r="E18" s="50">
        <v>1368</v>
      </c>
      <c r="F18"/>
      <c r="H18" s="50">
        <v>889</v>
      </c>
      <c r="I18"/>
      <c r="K18" s="50">
        <v>2476</v>
      </c>
      <c r="L18"/>
      <c r="N18" s="50">
        <v>979</v>
      </c>
      <c r="O18"/>
      <c r="Q18" s="2"/>
    </row>
    <row r="19" spans="1:18" x14ac:dyDescent="0.25">
      <c r="A19" s="23" t="s">
        <v>74</v>
      </c>
      <c r="B19" s="50">
        <f>B18*B16</f>
        <v>48785772</v>
      </c>
      <c r="C19"/>
      <c r="E19" s="50">
        <f>E18*E16</f>
        <v>54793872</v>
      </c>
      <c r="F19"/>
      <c r="H19" s="50">
        <f>H18*H16</f>
        <v>35608006</v>
      </c>
      <c r="I19"/>
      <c r="K19" s="50">
        <f>K18*K16</f>
        <v>99173704</v>
      </c>
      <c r="L19"/>
      <c r="N19" s="50">
        <f>N18*N16</f>
        <v>39212866</v>
      </c>
      <c r="O19"/>
      <c r="Q19" s="71">
        <f>B19+E19+H19+K19+N19</f>
        <v>277574220</v>
      </c>
      <c r="R19" s="47"/>
    </row>
    <row r="20" spans="1:18" x14ac:dyDescent="0.25">
      <c r="A20" s="23" t="s">
        <v>24</v>
      </c>
      <c r="B20" s="50">
        <f>B19*90%</f>
        <v>43907194.800000004</v>
      </c>
      <c r="C20"/>
      <c r="E20" s="50">
        <f>E19*90%</f>
        <v>49314484.800000004</v>
      </c>
      <c r="F20"/>
      <c r="H20" s="50">
        <f>H19*90%</f>
        <v>32047205.400000002</v>
      </c>
      <c r="I20"/>
      <c r="K20" s="50">
        <f>K19*90%</f>
        <v>89256333.600000009</v>
      </c>
      <c r="L20"/>
      <c r="N20" s="50">
        <f>N19*90%</f>
        <v>35291579.399999999</v>
      </c>
      <c r="O20"/>
      <c r="Q20" s="71">
        <f t="shared" ref="Q20:Q25" si="0">B20+E20+H20+K20+N20</f>
        <v>249816798.00000003</v>
      </c>
    </row>
    <row r="21" spans="1:18" x14ac:dyDescent="0.25">
      <c r="A21" s="23" t="s">
        <v>25</v>
      </c>
      <c r="B21" s="50">
        <f>B19*80%</f>
        <v>39028617.600000001</v>
      </c>
      <c r="C21"/>
      <c r="E21" s="50">
        <f>E19*80%</f>
        <v>43835097.600000001</v>
      </c>
      <c r="F21"/>
      <c r="H21" s="50">
        <f>H19*80%</f>
        <v>28486404.800000001</v>
      </c>
      <c r="I21"/>
      <c r="K21" s="50">
        <f>K19*80%</f>
        <v>79338963.200000003</v>
      </c>
      <c r="L21"/>
      <c r="N21" s="50">
        <f>N19*80%</f>
        <v>31370292.800000001</v>
      </c>
      <c r="O21"/>
      <c r="Q21" s="71">
        <f t="shared" si="0"/>
        <v>222059376</v>
      </c>
    </row>
    <row r="22" spans="1:18" x14ac:dyDescent="0.25">
      <c r="A22" s="7"/>
      <c r="C22"/>
      <c r="F22"/>
      <c r="I22"/>
      <c r="L22"/>
      <c r="O22"/>
      <c r="Q22" s="71">
        <f t="shared" si="0"/>
        <v>0</v>
      </c>
    </row>
    <row r="23" spans="1:18" x14ac:dyDescent="0.25">
      <c r="A23" s="15" t="s">
        <v>26</v>
      </c>
      <c r="B23" s="16">
        <f>B4*B18</f>
        <v>3166800</v>
      </c>
      <c r="C23"/>
      <c r="E23" s="16">
        <f>E4*E18</f>
        <v>3556800</v>
      </c>
      <c r="F23"/>
      <c r="H23" s="16">
        <f>H4*H18</f>
        <v>2311400</v>
      </c>
      <c r="I23"/>
      <c r="K23" s="16">
        <f>K4*K18</f>
        <v>6437600</v>
      </c>
      <c r="L23"/>
      <c r="N23" s="16">
        <f>N4*N18</f>
        <v>2545400</v>
      </c>
      <c r="O23"/>
      <c r="Q23" s="71">
        <f t="shared" si="0"/>
        <v>18018000</v>
      </c>
    </row>
    <row r="24" spans="1:18" x14ac:dyDescent="0.25">
      <c r="A24" s="7" t="s">
        <v>27</v>
      </c>
      <c r="C24"/>
      <c r="F24"/>
      <c r="I24"/>
      <c r="L24"/>
      <c r="O24"/>
      <c r="Q24" s="71">
        <f t="shared" si="0"/>
        <v>0</v>
      </c>
    </row>
    <row r="25" spans="1:18" x14ac:dyDescent="0.25">
      <c r="A25" s="17" t="s">
        <v>28</v>
      </c>
      <c r="B25" s="14">
        <f>B19*0.035/12</f>
        <v>142291.83500000002</v>
      </c>
      <c r="C25"/>
      <c r="E25" s="14">
        <f>E19*0.035/12</f>
        <v>159815.46000000002</v>
      </c>
      <c r="F25"/>
      <c r="H25" s="14">
        <f>H19*0.035/12</f>
        <v>103856.68416666669</v>
      </c>
      <c r="I25"/>
      <c r="K25" s="14">
        <f>K19*0.035/12</f>
        <v>289256.63666666666</v>
      </c>
      <c r="L25"/>
      <c r="N25" s="14">
        <f>N19*0.035/12</f>
        <v>114370.85916666668</v>
      </c>
      <c r="O25"/>
      <c r="Q25" s="71">
        <f t="shared" si="0"/>
        <v>809591.47500000009</v>
      </c>
    </row>
    <row r="30" spans="1:18" ht="15.75" x14ac:dyDescent="0.25">
      <c r="A30" s="19"/>
    </row>
    <row r="31" spans="1:18" ht="15.75" x14ac:dyDescent="0.25">
      <c r="A31" s="19"/>
    </row>
    <row r="32" spans="1:18" ht="15.75" x14ac:dyDescent="0.25">
      <c r="A32" s="19"/>
    </row>
    <row r="33" spans="1:1" ht="15.75" x14ac:dyDescent="0.25">
      <c r="A33" s="19"/>
    </row>
    <row r="34" spans="1:1" ht="15.75" x14ac:dyDescent="0.25">
      <c r="A34" s="19"/>
    </row>
    <row r="35" spans="1:1" ht="15.75" x14ac:dyDescent="0.25">
      <c r="A35" s="19"/>
    </row>
    <row r="36" spans="1:1" ht="15.75" x14ac:dyDescent="0.25">
      <c r="A36" s="19"/>
    </row>
    <row r="55" spans="2:14" x14ac:dyDescent="0.25">
      <c r="B55" s="8">
        <f>B54*B53</f>
        <v>0</v>
      </c>
      <c r="E55" s="8">
        <f>E54*E53</f>
        <v>0</v>
      </c>
      <c r="H55" s="8">
        <f>H54*H53</f>
        <v>0</v>
      </c>
      <c r="K55" s="8">
        <f>K54*K53</f>
        <v>0</v>
      </c>
      <c r="N55" s="8">
        <f>N54*N53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0"/>
  <sheetViews>
    <sheetView workbookViewId="0">
      <selection activeCell="G13" sqref="G13:S13"/>
    </sheetView>
  </sheetViews>
  <sheetFormatPr defaultRowHeight="15" x14ac:dyDescent="0.25"/>
  <cols>
    <col min="1" max="1" width="4.28515625" style="65" customWidth="1"/>
    <col min="2" max="2" width="11.140625" style="65" bestFit="1" customWidth="1"/>
    <col min="3" max="3" width="12.5703125" style="65" customWidth="1"/>
    <col min="4" max="4" width="12.5703125" style="65" bestFit="1" customWidth="1"/>
    <col min="5" max="5" width="15.28515625" style="65" bestFit="1" customWidth="1"/>
    <col min="6" max="6" width="14" style="65" customWidth="1"/>
    <col min="7" max="7" width="12.5703125" style="65" bestFit="1" customWidth="1"/>
    <col min="8" max="8" width="15.28515625" style="65" bestFit="1" customWidth="1"/>
    <col min="9" max="9" width="11.85546875" style="65" customWidth="1"/>
    <col min="10" max="10" width="9.85546875" style="65" customWidth="1"/>
    <col min="11" max="13" width="0" style="65" hidden="1" customWidth="1"/>
    <col min="14" max="14" width="6.7109375" style="65" customWidth="1"/>
    <col min="15" max="15" width="8.7109375" style="65" customWidth="1"/>
    <col min="16" max="16" width="7.140625" style="65" customWidth="1"/>
    <col min="17" max="17" width="10.7109375" style="65" customWidth="1"/>
    <col min="18" max="18" width="14.42578125" style="65" bestFit="1" customWidth="1"/>
    <col min="19" max="19" width="13.85546875" style="65" customWidth="1"/>
    <col min="20" max="20" width="6" style="65" customWidth="1"/>
    <col min="21" max="21" width="6.28515625" style="65" customWidth="1"/>
    <col min="22" max="16384" width="9.140625" style="65"/>
  </cols>
  <sheetData>
    <row r="1" spans="1:19" s="62" customFormat="1" ht="45" x14ac:dyDescent="0.25">
      <c r="A1" s="61" t="s">
        <v>0</v>
      </c>
      <c r="B1" s="61" t="s">
        <v>6</v>
      </c>
      <c r="C1" s="61" t="s">
        <v>9</v>
      </c>
      <c r="D1" s="61" t="s">
        <v>10</v>
      </c>
      <c r="E1" s="61" t="s">
        <v>1</v>
      </c>
      <c r="F1" s="61" t="s">
        <v>8</v>
      </c>
      <c r="G1" s="61" t="s">
        <v>11</v>
      </c>
      <c r="H1" s="61" t="s">
        <v>12</v>
      </c>
      <c r="I1" s="61" t="s">
        <v>2</v>
      </c>
      <c r="J1" s="61" t="s">
        <v>3</v>
      </c>
      <c r="N1" s="62" t="s">
        <v>7</v>
      </c>
      <c r="O1" s="62" t="s">
        <v>4</v>
      </c>
      <c r="P1" s="62" t="s">
        <v>5</v>
      </c>
      <c r="Q1" s="62" t="s">
        <v>6</v>
      </c>
      <c r="R1" s="62" t="s">
        <v>1</v>
      </c>
    </row>
    <row r="2" spans="1:19" x14ac:dyDescent="0.25">
      <c r="A2" s="63">
        <v>1</v>
      </c>
      <c r="B2" s="63">
        <f t="shared" ref="B2:B16" si="0">Q2</f>
        <v>210.83333333333334</v>
      </c>
      <c r="C2" s="63">
        <f t="shared" ref="C2:C16" si="1">B2*1.2</f>
        <v>253</v>
      </c>
      <c r="D2" s="63">
        <f t="shared" ref="D2:D16" si="2">C2*1.2</f>
        <v>303.59999999999997</v>
      </c>
      <c r="E2" s="64">
        <f t="shared" ref="E2:E16" si="3">R2</f>
        <v>8855000</v>
      </c>
      <c r="F2" s="63">
        <f t="shared" ref="F2:F15" si="4">ROUND((E2/B2),0)</f>
        <v>42000</v>
      </c>
      <c r="G2" s="63">
        <f t="shared" ref="G2:G15" si="5">ROUND((E2/C2),0)</f>
        <v>35000</v>
      </c>
      <c r="H2" s="63">
        <f t="shared" ref="H2:H15" si="6">ROUND((E2/D2),0)</f>
        <v>29167</v>
      </c>
      <c r="I2" s="63">
        <f t="shared" ref="I2:I15" si="7">T2</f>
        <v>0</v>
      </c>
      <c r="J2" s="63">
        <f t="shared" ref="J2:J15" si="8">U2</f>
        <v>0</v>
      </c>
      <c r="O2" s="65">
        <v>0</v>
      </c>
      <c r="P2" s="65">
        <v>253</v>
      </c>
      <c r="Q2" s="65">
        <f t="shared" ref="Q2:Q10" si="9">P2/1.2</f>
        <v>210.83333333333334</v>
      </c>
      <c r="R2" s="66">
        <v>8855000</v>
      </c>
      <c r="S2" s="66" t="s">
        <v>98</v>
      </c>
    </row>
    <row r="3" spans="1:19" x14ac:dyDescent="0.25">
      <c r="A3" s="63">
        <v>2</v>
      </c>
      <c r="B3" s="63">
        <f t="shared" si="0"/>
        <v>250.83333333333334</v>
      </c>
      <c r="C3" s="63">
        <f t="shared" si="1"/>
        <v>301</v>
      </c>
      <c r="D3" s="63">
        <f t="shared" si="2"/>
        <v>361.2</v>
      </c>
      <c r="E3" s="64">
        <f t="shared" si="3"/>
        <v>12597700</v>
      </c>
      <c r="F3" s="63">
        <f t="shared" si="4"/>
        <v>50223</v>
      </c>
      <c r="G3" s="63">
        <f t="shared" si="5"/>
        <v>41853</v>
      </c>
      <c r="H3" s="63">
        <f t="shared" si="6"/>
        <v>34877</v>
      </c>
      <c r="I3" s="63">
        <f t="shared" si="7"/>
        <v>0</v>
      </c>
      <c r="J3" s="63">
        <f t="shared" si="8"/>
        <v>0</v>
      </c>
      <c r="O3" s="65">
        <v>0</v>
      </c>
      <c r="P3" s="65">
        <v>301</v>
      </c>
      <c r="Q3" s="65">
        <f t="shared" si="9"/>
        <v>250.83333333333334</v>
      </c>
      <c r="R3" s="66">
        <v>12597700</v>
      </c>
      <c r="S3" s="66" t="s">
        <v>99</v>
      </c>
    </row>
    <row r="4" spans="1:19" x14ac:dyDescent="0.25">
      <c r="A4" s="63">
        <v>3</v>
      </c>
      <c r="B4" s="63">
        <f t="shared" si="0"/>
        <v>247.5</v>
      </c>
      <c r="C4" s="63">
        <f t="shared" si="1"/>
        <v>297</v>
      </c>
      <c r="D4" s="63">
        <f t="shared" si="2"/>
        <v>356.4</v>
      </c>
      <c r="E4" s="64">
        <f t="shared" si="3"/>
        <v>12430300</v>
      </c>
      <c r="F4" s="63">
        <f t="shared" si="4"/>
        <v>50223</v>
      </c>
      <c r="G4" s="63">
        <f t="shared" si="5"/>
        <v>41853</v>
      </c>
      <c r="H4" s="63">
        <f t="shared" si="6"/>
        <v>34877</v>
      </c>
      <c r="I4" s="63">
        <f t="shared" si="7"/>
        <v>0</v>
      </c>
      <c r="J4" s="63">
        <f t="shared" si="8"/>
        <v>0</v>
      </c>
      <c r="O4" s="65">
        <v>0</v>
      </c>
      <c r="P4" s="65">
        <v>297</v>
      </c>
      <c r="Q4" s="65">
        <f t="shared" si="9"/>
        <v>247.5</v>
      </c>
      <c r="R4" s="66">
        <v>12430300</v>
      </c>
      <c r="S4" s="66" t="s">
        <v>99</v>
      </c>
    </row>
    <row r="5" spans="1:19" x14ac:dyDescent="0.25">
      <c r="A5" s="63">
        <v>4</v>
      </c>
      <c r="B5" s="63">
        <f t="shared" si="0"/>
        <v>248.33333333333334</v>
      </c>
      <c r="C5" s="63">
        <f t="shared" si="1"/>
        <v>298</v>
      </c>
      <c r="D5" s="63">
        <f t="shared" si="2"/>
        <v>357.59999999999997</v>
      </c>
      <c r="E5" s="64">
        <f t="shared" si="3"/>
        <v>10132000</v>
      </c>
      <c r="F5" s="63">
        <f t="shared" si="4"/>
        <v>40800</v>
      </c>
      <c r="G5" s="63">
        <f t="shared" si="5"/>
        <v>34000</v>
      </c>
      <c r="H5" s="63">
        <f t="shared" si="6"/>
        <v>28333</v>
      </c>
      <c r="I5" s="63">
        <f t="shared" si="7"/>
        <v>0</v>
      </c>
      <c r="J5" s="63">
        <f t="shared" si="8"/>
        <v>0</v>
      </c>
      <c r="O5" s="65">
        <v>0</v>
      </c>
      <c r="P5" s="65">
        <v>298</v>
      </c>
      <c r="Q5" s="65">
        <f t="shared" si="9"/>
        <v>248.33333333333334</v>
      </c>
      <c r="R5" s="66">
        <v>10132000</v>
      </c>
      <c r="S5" s="66" t="s">
        <v>100</v>
      </c>
    </row>
    <row r="6" spans="1:19" x14ac:dyDescent="0.25">
      <c r="A6" s="63">
        <v>5</v>
      </c>
      <c r="B6" s="63">
        <f t="shared" si="0"/>
        <v>1618.3333333333335</v>
      </c>
      <c r="C6" s="63">
        <f t="shared" si="1"/>
        <v>1942</v>
      </c>
      <c r="D6" s="63">
        <f t="shared" si="2"/>
        <v>2330.4</v>
      </c>
      <c r="E6" s="64">
        <f t="shared" si="3"/>
        <v>62151768</v>
      </c>
      <c r="F6" s="63">
        <f t="shared" si="4"/>
        <v>38405</v>
      </c>
      <c r="G6" s="63">
        <f t="shared" si="5"/>
        <v>32004</v>
      </c>
      <c r="H6" s="63">
        <f t="shared" si="6"/>
        <v>26670</v>
      </c>
      <c r="I6" s="63">
        <f t="shared" si="7"/>
        <v>0</v>
      </c>
      <c r="J6" s="63">
        <f t="shared" si="8"/>
        <v>0</v>
      </c>
      <c r="O6" s="65">
        <v>0</v>
      </c>
      <c r="P6" s="65">
        <v>1942</v>
      </c>
      <c r="Q6" s="65">
        <f t="shared" si="9"/>
        <v>1618.3333333333335</v>
      </c>
      <c r="R6" s="66">
        <v>62151768</v>
      </c>
      <c r="S6" s="66" t="s">
        <v>101</v>
      </c>
    </row>
    <row r="7" spans="1:19" x14ac:dyDescent="0.25">
      <c r="A7" s="63">
        <v>6</v>
      </c>
      <c r="B7" s="63">
        <f t="shared" si="0"/>
        <v>1525</v>
      </c>
      <c r="C7" s="63">
        <f t="shared" si="1"/>
        <v>1830</v>
      </c>
      <c r="D7" s="63">
        <f t="shared" si="2"/>
        <v>2196</v>
      </c>
      <c r="E7" s="64">
        <f t="shared" si="3"/>
        <v>58567320</v>
      </c>
      <c r="F7" s="63">
        <f t="shared" si="4"/>
        <v>38405</v>
      </c>
      <c r="G7" s="63">
        <f t="shared" si="5"/>
        <v>32004</v>
      </c>
      <c r="H7" s="63">
        <f t="shared" si="6"/>
        <v>26670</v>
      </c>
      <c r="I7" s="63">
        <f t="shared" si="7"/>
        <v>0</v>
      </c>
      <c r="J7" s="63">
        <f t="shared" si="8"/>
        <v>0</v>
      </c>
      <c r="O7" s="65">
        <v>0</v>
      </c>
      <c r="P7" s="65">
        <v>1830</v>
      </c>
      <c r="Q7" s="65">
        <f t="shared" si="9"/>
        <v>1525</v>
      </c>
      <c r="R7" s="66">
        <v>58567320</v>
      </c>
      <c r="S7" s="66" t="s">
        <v>101</v>
      </c>
    </row>
    <row r="8" spans="1:19" x14ac:dyDescent="0.25">
      <c r="A8" s="63">
        <v>7</v>
      </c>
      <c r="B8" s="63">
        <f t="shared" si="0"/>
        <v>1715</v>
      </c>
      <c r="C8" s="63">
        <f t="shared" si="1"/>
        <v>2058</v>
      </c>
      <c r="D8" s="63">
        <f t="shared" si="2"/>
        <v>2469.6</v>
      </c>
      <c r="E8" s="64">
        <f t="shared" si="3"/>
        <v>80972860</v>
      </c>
      <c r="F8" s="63">
        <f t="shared" si="4"/>
        <v>47214</v>
      </c>
      <c r="G8" s="53">
        <f t="shared" si="5"/>
        <v>39345</v>
      </c>
      <c r="H8" s="53">
        <f t="shared" si="6"/>
        <v>32788</v>
      </c>
      <c r="I8" s="53">
        <f t="shared" si="7"/>
        <v>0</v>
      </c>
      <c r="J8" s="53">
        <f t="shared" si="8"/>
        <v>0</v>
      </c>
      <c r="K8" s="54"/>
      <c r="L8" s="54"/>
      <c r="M8" s="54"/>
      <c r="N8" s="54"/>
      <c r="O8" s="54">
        <v>0</v>
      </c>
      <c r="P8" s="54">
        <v>2058</v>
      </c>
      <c r="Q8" s="54">
        <f t="shared" si="9"/>
        <v>1715</v>
      </c>
      <c r="R8" s="55">
        <v>80972860</v>
      </c>
      <c r="S8" s="55" t="s">
        <v>102</v>
      </c>
    </row>
    <row r="9" spans="1:19" x14ac:dyDescent="0.25">
      <c r="A9" s="63">
        <v>8</v>
      </c>
      <c r="B9" s="63">
        <f t="shared" si="0"/>
        <v>260.83333333333337</v>
      </c>
      <c r="C9" s="63">
        <f t="shared" si="1"/>
        <v>313.00000000000006</v>
      </c>
      <c r="D9" s="63">
        <f t="shared" si="2"/>
        <v>375.60000000000008</v>
      </c>
      <c r="E9" s="64">
        <f t="shared" si="3"/>
        <v>10642000</v>
      </c>
      <c r="F9" s="63">
        <f t="shared" si="4"/>
        <v>40800</v>
      </c>
      <c r="G9" s="63">
        <f t="shared" si="5"/>
        <v>34000</v>
      </c>
      <c r="H9" s="63">
        <f t="shared" si="6"/>
        <v>28333</v>
      </c>
      <c r="I9" s="63">
        <f t="shared" si="7"/>
        <v>0</v>
      </c>
      <c r="J9" s="63">
        <f t="shared" si="8"/>
        <v>0</v>
      </c>
      <c r="O9" s="65">
        <v>0</v>
      </c>
      <c r="P9" s="65">
        <v>313</v>
      </c>
      <c r="Q9" s="65">
        <f t="shared" si="9"/>
        <v>260.83333333333337</v>
      </c>
      <c r="R9" s="66">
        <v>10642000</v>
      </c>
      <c r="S9" s="66" t="s">
        <v>103</v>
      </c>
    </row>
    <row r="10" spans="1:19" x14ac:dyDescent="0.25">
      <c r="A10" s="63">
        <v>9</v>
      </c>
      <c r="B10" s="63">
        <f t="shared" si="0"/>
        <v>550.83333333333337</v>
      </c>
      <c r="C10" s="63">
        <f t="shared" si="1"/>
        <v>661</v>
      </c>
      <c r="D10" s="63">
        <f t="shared" si="2"/>
        <v>793.19999999999993</v>
      </c>
      <c r="E10" s="64">
        <f t="shared" si="3"/>
        <v>23135000</v>
      </c>
      <c r="F10" s="63">
        <f t="shared" si="4"/>
        <v>42000</v>
      </c>
      <c r="G10" s="63">
        <f t="shared" si="5"/>
        <v>35000</v>
      </c>
      <c r="H10" s="63">
        <f t="shared" si="6"/>
        <v>29167</v>
      </c>
      <c r="I10" s="63">
        <f t="shared" si="7"/>
        <v>0</v>
      </c>
      <c r="J10" s="63">
        <f t="shared" si="8"/>
        <v>0</v>
      </c>
      <c r="O10" s="65">
        <v>0</v>
      </c>
      <c r="P10" s="65">
        <v>661</v>
      </c>
      <c r="Q10" s="65">
        <f t="shared" si="9"/>
        <v>550.83333333333337</v>
      </c>
      <c r="R10" s="66">
        <v>23135000</v>
      </c>
      <c r="S10" s="66" t="s">
        <v>104</v>
      </c>
    </row>
    <row r="11" spans="1:19" x14ac:dyDescent="0.25">
      <c r="A11" s="63">
        <v>10</v>
      </c>
      <c r="B11" s="63">
        <f t="shared" si="0"/>
        <v>256.66666666666669</v>
      </c>
      <c r="C11" s="63">
        <f t="shared" si="1"/>
        <v>308</v>
      </c>
      <c r="D11" s="63">
        <f t="shared" si="2"/>
        <v>369.59999999999997</v>
      </c>
      <c r="E11" s="64">
        <f t="shared" si="3"/>
        <v>13452308</v>
      </c>
      <c r="F11" s="63">
        <f t="shared" si="4"/>
        <v>52412</v>
      </c>
      <c r="G11" s="63">
        <f t="shared" si="5"/>
        <v>43676</v>
      </c>
      <c r="H11" s="63">
        <f t="shared" si="6"/>
        <v>36397</v>
      </c>
      <c r="I11" s="63">
        <f t="shared" si="7"/>
        <v>0</v>
      </c>
      <c r="J11" s="63">
        <f t="shared" si="8"/>
        <v>0</v>
      </c>
      <c r="O11" s="65">
        <v>0</v>
      </c>
      <c r="P11" s="65">
        <v>308</v>
      </c>
      <c r="Q11" s="65">
        <f t="shared" ref="Q11:Q14" si="10">P11/1.2</f>
        <v>256.66666666666669</v>
      </c>
      <c r="R11" s="66">
        <v>13452308</v>
      </c>
      <c r="S11" s="66" t="s">
        <v>102</v>
      </c>
    </row>
    <row r="12" spans="1:19" x14ac:dyDescent="0.25">
      <c r="A12" s="63">
        <v>11</v>
      </c>
      <c r="B12" s="63">
        <f t="shared" si="0"/>
        <v>268.33333333333337</v>
      </c>
      <c r="C12" s="63">
        <f t="shared" si="1"/>
        <v>322.00000000000006</v>
      </c>
      <c r="D12" s="63">
        <f t="shared" si="2"/>
        <v>386.40000000000003</v>
      </c>
      <c r="E12" s="64">
        <f t="shared" si="3"/>
        <v>12558000</v>
      </c>
      <c r="F12" s="63">
        <f t="shared" si="4"/>
        <v>46800</v>
      </c>
      <c r="G12" s="63">
        <f t="shared" si="5"/>
        <v>39000</v>
      </c>
      <c r="H12" s="63">
        <f t="shared" si="6"/>
        <v>32500</v>
      </c>
      <c r="I12" s="63">
        <f t="shared" si="7"/>
        <v>0</v>
      </c>
      <c r="J12" s="63">
        <f t="shared" si="8"/>
        <v>0</v>
      </c>
      <c r="O12" s="65">
        <v>0</v>
      </c>
      <c r="P12" s="65">
        <v>322</v>
      </c>
      <c r="Q12" s="65">
        <f t="shared" si="10"/>
        <v>268.33333333333337</v>
      </c>
      <c r="R12" s="66">
        <v>12558000</v>
      </c>
      <c r="S12" s="66" t="s">
        <v>105</v>
      </c>
    </row>
    <row r="13" spans="1:19" x14ac:dyDescent="0.25">
      <c r="A13" s="63">
        <v>12</v>
      </c>
      <c r="B13" s="63">
        <f t="shared" si="0"/>
        <v>511.66666666666669</v>
      </c>
      <c r="C13" s="63">
        <f t="shared" si="1"/>
        <v>614</v>
      </c>
      <c r="D13" s="63">
        <f t="shared" si="2"/>
        <v>736.8</v>
      </c>
      <c r="E13" s="64">
        <f t="shared" si="3"/>
        <v>21797000</v>
      </c>
      <c r="F13" s="63">
        <f t="shared" si="4"/>
        <v>42600</v>
      </c>
      <c r="G13" s="53">
        <f t="shared" si="5"/>
        <v>35500</v>
      </c>
      <c r="H13" s="53">
        <f t="shared" si="6"/>
        <v>29583</v>
      </c>
      <c r="I13" s="53">
        <f t="shared" si="7"/>
        <v>0</v>
      </c>
      <c r="J13" s="53">
        <f t="shared" si="8"/>
        <v>0</v>
      </c>
      <c r="K13" s="54"/>
      <c r="L13" s="54"/>
      <c r="M13" s="54"/>
      <c r="N13" s="54"/>
      <c r="O13" s="54">
        <v>0</v>
      </c>
      <c r="P13" s="54">
        <v>614</v>
      </c>
      <c r="Q13" s="54">
        <f t="shared" si="10"/>
        <v>511.66666666666669</v>
      </c>
      <c r="R13" s="55">
        <v>21797000</v>
      </c>
      <c r="S13" s="55" t="s">
        <v>99</v>
      </c>
    </row>
    <row r="14" spans="1:19" x14ac:dyDescent="0.25">
      <c r="A14" s="63">
        <v>13</v>
      </c>
      <c r="B14" s="63">
        <f t="shared" si="0"/>
        <v>284.16666666666669</v>
      </c>
      <c r="C14" s="63">
        <f t="shared" si="1"/>
        <v>341</v>
      </c>
      <c r="D14" s="63">
        <f t="shared" si="2"/>
        <v>409.2</v>
      </c>
      <c r="E14" s="64">
        <f t="shared" si="3"/>
        <v>14974500</v>
      </c>
      <c r="F14" s="63">
        <f t="shared" si="4"/>
        <v>52696</v>
      </c>
      <c r="G14" s="63">
        <f t="shared" si="5"/>
        <v>43913</v>
      </c>
      <c r="H14" s="63">
        <f t="shared" si="6"/>
        <v>36595</v>
      </c>
      <c r="I14" s="63">
        <f t="shared" si="7"/>
        <v>0</v>
      </c>
      <c r="J14" s="63">
        <f t="shared" si="8"/>
        <v>0</v>
      </c>
      <c r="O14" s="65">
        <v>0</v>
      </c>
      <c r="P14" s="65">
        <v>341</v>
      </c>
      <c r="Q14" s="65">
        <f t="shared" si="10"/>
        <v>284.16666666666669</v>
      </c>
      <c r="R14" s="66">
        <v>14974500</v>
      </c>
      <c r="S14" s="66" t="s">
        <v>106</v>
      </c>
    </row>
    <row r="15" spans="1:19" x14ac:dyDescent="0.25">
      <c r="A15" s="63">
        <v>14</v>
      </c>
      <c r="B15" s="63">
        <f t="shared" si="0"/>
        <v>1030</v>
      </c>
      <c r="C15" s="63">
        <f t="shared" si="1"/>
        <v>1236</v>
      </c>
      <c r="D15" s="63">
        <f t="shared" si="2"/>
        <v>1483.2</v>
      </c>
      <c r="E15" s="64">
        <f t="shared" si="3"/>
        <v>51500000</v>
      </c>
      <c r="F15" s="63">
        <f t="shared" si="4"/>
        <v>50000</v>
      </c>
      <c r="G15" s="53">
        <f t="shared" si="5"/>
        <v>41667</v>
      </c>
      <c r="H15" s="53">
        <f t="shared" si="6"/>
        <v>34722</v>
      </c>
      <c r="I15" s="53">
        <f t="shared" si="7"/>
        <v>0</v>
      </c>
      <c r="J15" s="53">
        <f t="shared" si="8"/>
        <v>0</v>
      </c>
      <c r="K15" s="54"/>
      <c r="L15" s="54"/>
      <c r="M15" s="54"/>
      <c r="N15" s="54"/>
      <c r="O15" s="54">
        <v>0</v>
      </c>
      <c r="P15" s="54">
        <f t="shared" ref="P15" si="11">O15/1.2</f>
        <v>0</v>
      </c>
      <c r="Q15" s="54">
        <v>1030</v>
      </c>
      <c r="R15" s="55">
        <v>51500000</v>
      </c>
      <c r="S15" s="66"/>
    </row>
    <row r="16" spans="1:19" x14ac:dyDescent="0.25">
      <c r="A16" s="63">
        <v>15</v>
      </c>
      <c r="B16" s="63">
        <f t="shared" si="0"/>
        <v>4840</v>
      </c>
      <c r="C16" s="63">
        <f t="shared" si="1"/>
        <v>5808</v>
      </c>
      <c r="D16" s="63">
        <f t="shared" si="2"/>
        <v>6969.5999999999995</v>
      </c>
      <c r="E16" s="64">
        <f t="shared" si="3"/>
        <v>266200000</v>
      </c>
      <c r="F16" s="63">
        <f t="shared" ref="F16" si="12">ROUND((E16/B16),0)</f>
        <v>55000</v>
      </c>
      <c r="G16" s="53">
        <f t="shared" ref="G16" si="13">ROUND((E16/C16),0)</f>
        <v>45833</v>
      </c>
      <c r="H16" s="53">
        <f t="shared" ref="H16" si="14">ROUND((E16/D16),0)</f>
        <v>38194</v>
      </c>
      <c r="I16" s="53">
        <f t="shared" ref="I16" si="15">T16</f>
        <v>0</v>
      </c>
      <c r="J16" s="53">
        <f t="shared" ref="J16" si="16">U16</f>
        <v>0</v>
      </c>
      <c r="K16" s="54"/>
      <c r="L16" s="54"/>
      <c r="M16" s="54"/>
      <c r="N16" s="54"/>
      <c r="O16" s="54">
        <v>0</v>
      </c>
      <c r="P16" s="54">
        <f t="shared" ref="P16" si="17">O16/1.2</f>
        <v>0</v>
      </c>
      <c r="Q16" s="54">
        <v>4840</v>
      </c>
      <c r="R16" s="55">
        <v>266200000</v>
      </c>
      <c r="S16" s="66"/>
    </row>
    <row r="17" spans="1:19" x14ac:dyDescent="0.25">
      <c r="A17" s="63">
        <v>16</v>
      </c>
      <c r="B17" s="63">
        <f t="shared" ref="B17:B21" si="18">Q17</f>
        <v>1700</v>
      </c>
      <c r="C17" s="63">
        <f t="shared" ref="C17:C21" si="19">B17*1.2</f>
        <v>2040</v>
      </c>
      <c r="D17" s="63">
        <f t="shared" ref="D17:D21" si="20">C17*1.2</f>
        <v>2448</v>
      </c>
      <c r="E17" s="64">
        <f t="shared" ref="E17:E21" si="21">R17</f>
        <v>80000000</v>
      </c>
      <c r="F17" s="63">
        <f t="shared" ref="F17" si="22">ROUND((E17/B17),0)</f>
        <v>47059</v>
      </c>
      <c r="G17" s="53">
        <f t="shared" ref="G17" si="23">ROUND((E17/C17),0)</f>
        <v>39216</v>
      </c>
      <c r="H17" s="53">
        <f t="shared" ref="H17" si="24">ROUND((E17/D17),0)</f>
        <v>32680</v>
      </c>
      <c r="I17" s="53">
        <f t="shared" ref="I17" si="25">T17</f>
        <v>0</v>
      </c>
      <c r="J17" s="53">
        <f t="shared" ref="J17" si="26">U17</f>
        <v>0</v>
      </c>
      <c r="K17" s="54"/>
      <c r="L17" s="54"/>
      <c r="M17" s="54"/>
      <c r="N17" s="54"/>
      <c r="O17" s="54">
        <v>0</v>
      </c>
      <c r="P17" s="54">
        <f t="shared" ref="P17" si="27">O17/1.2</f>
        <v>0</v>
      </c>
      <c r="Q17" s="54">
        <v>1700</v>
      </c>
      <c r="R17" s="55">
        <v>80000000</v>
      </c>
      <c r="S17" s="66"/>
    </row>
    <row r="18" spans="1:19" x14ac:dyDescent="0.25">
      <c r="A18" s="63">
        <v>17</v>
      </c>
      <c r="B18" s="63">
        <f t="shared" si="18"/>
        <v>1809</v>
      </c>
      <c r="C18" s="63">
        <f t="shared" si="19"/>
        <v>2170.7999999999997</v>
      </c>
      <c r="D18" s="63">
        <f t="shared" si="20"/>
        <v>2604.9599999999996</v>
      </c>
      <c r="E18" s="64">
        <f t="shared" si="21"/>
        <v>90000000</v>
      </c>
      <c r="F18" s="63">
        <f t="shared" ref="F18:F21" si="28">ROUND((E18/B18),0)</f>
        <v>49751</v>
      </c>
      <c r="G18" s="53">
        <f t="shared" ref="G18:G21" si="29">ROUND((E18/C18),0)</f>
        <v>41459</v>
      </c>
      <c r="H18" s="53">
        <f t="shared" ref="H18:H21" si="30">ROUND((E18/D18),0)</f>
        <v>34549</v>
      </c>
      <c r="I18" s="53">
        <f t="shared" ref="I18:J21" si="31">T18</f>
        <v>0</v>
      </c>
      <c r="J18" s="53">
        <f t="shared" si="31"/>
        <v>0</v>
      </c>
      <c r="K18" s="54"/>
      <c r="L18" s="54"/>
      <c r="M18" s="54"/>
      <c r="N18" s="54"/>
      <c r="O18" s="54">
        <v>0</v>
      </c>
      <c r="P18" s="54">
        <f t="shared" ref="P18" si="32">O18/1.2</f>
        <v>0</v>
      </c>
      <c r="Q18" s="54">
        <v>1809</v>
      </c>
      <c r="R18" s="55">
        <v>90000000</v>
      </c>
      <c r="S18" s="66"/>
    </row>
    <row r="19" spans="1:19" x14ac:dyDescent="0.25">
      <c r="A19" s="63">
        <v>18</v>
      </c>
      <c r="B19" s="63">
        <f t="shared" si="18"/>
        <v>0</v>
      </c>
      <c r="C19" s="63">
        <f t="shared" si="19"/>
        <v>0</v>
      </c>
      <c r="D19" s="63">
        <f t="shared" si="20"/>
        <v>0</v>
      </c>
      <c r="E19" s="64">
        <f t="shared" si="21"/>
        <v>0</v>
      </c>
      <c r="F19" s="63" t="e">
        <f t="shared" si="28"/>
        <v>#DIV/0!</v>
      </c>
      <c r="G19" s="63" t="e">
        <f t="shared" si="29"/>
        <v>#DIV/0!</v>
      </c>
      <c r="H19" s="63" t="e">
        <f t="shared" si="30"/>
        <v>#DIV/0!</v>
      </c>
      <c r="I19" s="63">
        <f t="shared" si="31"/>
        <v>0</v>
      </c>
      <c r="J19" s="63">
        <f t="shared" si="31"/>
        <v>0</v>
      </c>
      <c r="O19" s="65">
        <v>0</v>
      </c>
      <c r="P19" s="65">
        <f>O19/1.2</f>
        <v>0</v>
      </c>
      <c r="Q19" s="65">
        <f t="shared" ref="Q19:Q21" si="33">P19/1.2</f>
        <v>0</v>
      </c>
      <c r="R19" s="66">
        <v>0</v>
      </c>
      <c r="S19" s="66"/>
    </row>
    <row r="20" spans="1:19" x14ac:dyDescent="0.25">
      <c r="A20" s="63">
        <v>19</v>
      </c>
      <c r="B20" s="63">
        <f t="shared" ref="B20" si="34">Q20</f>
        <v>0</v>
      </c>
      <c r="C20" s="63">
        <f t="shared" ref="C20" si="35">B20*1.2</f>
        <v>0</v>
      </c>
      <c r="D20" s="63">
        <f t="shared" ref="D20" si="36">C20*1.2</f>
        <v>0</v>
      </c>
      <c r="E20" s="64">
        <f t="shared" ref="E20" si="37">R20</f>
        <v>0</v>
      </c>
      <c r="F20" s="63" t="e">
        <f t="shared" ref="F20" si="38">ROUND((E20/B20),0)</f>
        <v>#DIV/0!</v>
      </c>
      <c r="G20" s="63" t="e">
        <f t="shared" ref="G20" si="39">ROUND((E20/C20),0)</f>
        <v>#DIV/0!</v>
      </c>
      <c r="H20" s="63" t="e">
        <f t="shared" ref="H20" si="40">ROUND((E20/D20),0)</f>
        <v>#DIV/0!</v>
      </c>
      <c r="I20" s="63">
        <f t="shared" ref="I20" si="41">T20</f>
        <v>0</v>
      </c>
      <c r="J20" s="63">
        <f t="shared" ref="J20" si="42">U20</f>
        <v>0</v>
      </c>
      <c r="O20" s="65">
        <v>0</v>
      </c>
      <c r="P20" s="65">
        <f t="shared" ref="P20" si="43">O20/1.2</f>
        <v>0</v>
      </c>
      <c r="Q20" s="65">
        <f t="shared" ref="Q20" si="44">P20/1.2</f>
        <v>0</v>
      </c>
      <c r="R20" s="66">
        <v>0</v>
      </c>
      <c r="S20" s="66"/>
    </row>
    <row r="21" spans="1:19" x14ac:dyDescent="0.25">
      <c r="A21" s="63">
        <v>20</v>
      </c>
      <c r="B21" s="63">
        <f t="shared" si="18"/>
        <v>0</v>
      </c>
      <c r="C21" s="63">
        <f t="shared" si="19"/>
        <v>0</v>
      </c>
      <c r="D21" s="63">
        <f t="shared" si="20"/>
        <v>0</v>
      </c>
      <c r="E21" s="64">
        <f t="shared" si="21"/>
        <v>0</v>
      </c>
      <c r="F21" s="63" t="e">
        <f t="shared" si="28"/>
        <v>#DIV/0!</v>
      </c>
      <c r="G21" s="63" t="e">
        <f t="shared" si="29"/>
        <v>#DIV/0!</v>
      </c>
      <c r="H21" s="63" t="e">
        <f t="shared" si="30"/>
        <v>#DIV/0!</v>
      </c>
      <c r="I21" s="63">
        <f t="shared" si="31"/>
        <v>0</v>
      </c>
      <c r="J21" s="63">
        <f t="shared" si="31"/>
        <v>0</v>
      </c>
      <c r="O21" s="65">
        <v>0</v>
      </c>
      <c r="P21" s="65">
        <f>O21/1.2</f>
        <v>0</v>
      </c>
      <c r="Q21" s="65">
        <f t="shared" si="33"/>
        <v>0</v>
      </c>
      <c r="R21" s="66">
        <v>0</v>
      </c>
      <c r="S21" s="66"/>
    </row>
    <row r="22" spans="1:19" s="67" customFormat="1" x14ac:dyDescent="0.25"/>
    <row r="23" spans="1:19" s="67" customFormat="1" x14ac:dyDescent="0.25"/>
    <row r="24" spans="1:19" s="67" customFormat="1" x14ac:dyDescent="0.25">
      <c r="F24" s="68"/>
    </row>
    <row r="25" spans="1:19" s="67" customFormat="1" x14ac:dyDescent="0.25">
      <c r="F25" s="69"/>
    </row>
    <row r="26" spans="1:19" s="67" customFormat="1" x14ac:dyDescent="0.25">
      <c r="F26" s="69"/>
    </row>
    <row r="27" spans="1:19" s="67" customFormat="1" x14ac:dyDescent="0.25">
      <c r="F27" s="69"/>
    </row>
    <row r="28" spans="1:19" s="67" customFormat="1" x14ac:dyDescent="0.25">
      <c r="C28" s="49" t="s">
        <v>75</v>
      </c>
      <c r="D28" s="49"/>
      <c r="F28" s="51" t="s">
        <v>71</v>
      </c>
      <c r="G28" s="51">
        <v>0</v>
      </c>
    </row>
    <row r="29" spans="1:19" s="67" customFormat="1" x14ac:dyDescent="0.25">
      <c r="C29" s="49" t="s">
        <v>1</v>
      </c>
      <c r="D29" s="49"/>
      <c r="F29" s="51" t="s">
        <v>72</v>
      </c>
      <c r="G29" s="51"/>
      <c r="H29" s="67" t="e">
        <f>G29/G28</f>
        <v>#DIV/0!</v>
      </c>
    </row>
    <row r="30" spans="1:19" s="67" customFormat="1" x14ac:dyDescent="0.25">
      <c r="F30" s="51" t="s">
        <v>73</v>
      </c>
      <c r="G30" s="51"/>
    </row>
    <row r="31" spans="1:19" s="67" customFormat="1" x14ac:dyDescent="0.25">
      <c r="C31" s="52"/>
      <c r="D31" s="52"/>
      <c r="F31" s="52" t="s">
        <v>74</v>
      </c>
      <c r="G31" s="52">
        <f>G29*G30</f>
        <v>0</v>
      </c>
      <c r="H31" s="67" t="e">
        <f>G31/D29</f>
        <v>#DIV/0!</v>
      </c>
    </row>
    <row r="32" spans="1:19" s="67" customFormat="1" x14ac:dyDescent="0.25">
      <c r="C32" s="52"/>
      <c r="D32" s="52"/>
      <c r="F32" s="52" t="s">
        <v>24</v>
      </c>
      <c r="G32" s="52">
        <f>G31*90%</f>
        <v>0</v>
      </c>
    </row>
    <row r="33" spans="3:10" s="67" customFormat="1" x14ac:dyDescent="0.25">
      <c r="C33" s="52"/>
      <c r="D33" s="52"/>
      <c r="F33" s="52" t="s">
        <v>25</v>
      </c>
      <c r="G33" s="52">
        <f>G31*80%</f>
        <v>0</v>
      </c>
    </row>
    <row r="34" spans="3:10" s="67" customFormat="1" x14ac:dyDescent="0.25">
      <c r="C34" s="52"/>
      <c r="D34" s="52"/>
    </row>
    <row r="35" spans="3:10" s="67" customFormat="1" x14ac:dyDescent="0.25">
      <c r="C35" s="52"/>
      <c r="D35" s="52"/>
      <c r="E35" s="67" t="s">
        <v>88</v>
      </c>
      <c r="F35" s="67" t="s">
        <v>89</v>
      </c>
      <c r="G35" s="67" t="s">
        <v>86</v>
      </c>
      <c r="H35" s="67" t="s">
        <v>87</v>
      </c>
      <c r="J35" s="67" t="s">
        <v>91</v>
      </c>
    </row>
    <row r="36" spans="3:10" s="67" customFormat="1" x14ac:dyDescent="0.25">
      <c r="E36" s="67">
        <v>9594000</v>
      </c>
      <c r="F36" s="67" t="s">
        <v>85</v>
      </c>
      <c r="G36" s="67">
        <v>223</v>
      </c>
      <c r="H36" s="67">
        <v>318</v>
      </c>
      <c r="I36" s="67">
        <f>H36/G36</f>
        <v>1.4260089686098654</v>
      </c>
      <c r="J36" s="67">
        <v>1</v>
      </c>
    </row>
    <row r="37" spans="3:10" s="67" customFormat="1" x14ac:dyDescent="0.25">
      <c r="E37" s="67">
        <v>57840000</v>
      </c>
      <c r="F37" s="67" t="s">
        <v>90</v>
      </c>
      <c r="G37" s="67">
        <v>1350</v>
      </c>
      <c r="H37" s="67">
        <v>1928</v>
      </c>
      <c r="I37" s="67">
        <f>H37/G37</f>
        <v>1.4281481481481482</v>
      </c>
      <c r="J37" s="67">
        <v>2</v>
      </c>
    </row>
    <row r="38" spans="3:10" s="67" customFormat="1" x14ac:dyDescent="0.25">
      <c r="E38" s="67">
        <v>35100000</v>
      </c>
      <c r="F38" s="67" t="s">
        <v>92</v>
      </c>
      <c r="G38" s="67">
        <v>1436</v>
      </c>
      <c r="H38" s="67">
        <v>2051</v>
      </c>
      <c r="I38" s="67">
        <f>H38/G38</f>
        <v>1.4282729805013927</v>
      </c>
      <c r="J38" s="67">
        <v>3</v>
      </c>
    </row>
    <row r="39" spans="3:10" s="67" customFormat="1" x14ac:dyDescent="0.25">
      <c r="E39" s="67">
        <v>108276000</v>
      </c>
      <c r="F39" s="67" t="s">
        <v>93</v>
      </c>
      <c r="G39" s="67">
        <v>1805</v>
      </c>
      <c r="H39" s="67">
        <v>2578</v>
      </c>
      <c r="I39" s="67">
        <f>H39/G39</f>
        <v>1.4282548476454293</v>
      </c>
      <c r="J39" s="67">
        <v>3</v>
      </c>
    </row>
    <row r="40" spans="3:10" s="67" customFormat="1" x14ac:dyDescent="0.25">
      <c r="E40" s="67">
        <f>SUM(E36:E39)</f>
        <v>210810000</v>
      </c>
      <c r="G40" s="69">
        <f>SUM(G36:G39)</f>
        <v>4814</v>
      </c>
      <c r="H40" s="69">
        <f>SUM(H36:H39)</f>
        <v>6875</v>
      </c>
    </row>
    <row r="41" spans="3:10" x14ac:dyDescent="0.25">
      <c r="H41" s="67">
        <v>39000</v>
      </c>
    </row>
    <row r="42" spans="3:10" x14ac:dyDescent="0.25">
      <c r="H42" s="67">
        <f>H40*H41</f>
        <v>268125000</v>
      </c>
    </row>
    <row r="44" spans="3:10" x14ac:dyDescent="0.25">
      <c r="G44" s="65" t="s">
        <v>94</v>
      </c>
      <c r="H44" s="70">
        <f>G40*3000</f>
        <v>14442000</v>
      </c>
    </row>
    <row r="46" spans="3:10" x14ac:dyDescent="0.25">
      <c r="H46" s="70">
        <f>H42+H44</f>
        <v>282567000</v>
      </c>
    </row>
    <row r="48" spans="3:10" x14ac:dyDescent="0.25">
      <c r="G48" s="65" t="s">
        <v>95</v>
      </c>
      <c r="H48" s="67">
        <f>2500000*9</f>
        <v>22500000</v>
      </c>
    </row>
    <row r="50" spans="8:8" x14ac:dyDescent="0.25">
      <c r="H50" s="70">
        <f>H44+H42+H48</f>
        <v>305067000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2023-10-10T11:45:08Z</dcterms:modified>
</cp:coreProperties>
</file>