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83CAB7C5-0DC6-4F93-B261-165A49391A2A}" xr6:coauthVersionLast="36" xr6:coauthVersionMax="36" xr10:uidLastSave="{00000000-0000-0000-0000-000000000000}"/>
  <bookViews>
    <workbookView xWindow="0" yWindow="0" windowWidth="28800" windowHeight="12105" activeTab="1" xr2:uid="{00000000-000D-0000-FFFF-FFFF00000000}"/>
  </bookViews>
  <sheets>
    <sheet name="2001 value" sheetId="4" r:id="rId1"/>
    <sheet name="2013 value" sheetId="8" r:id="rId2"/>
    <sheet name="2001-rate" sheetId="5" r:id="rId3"/>
    <sheet name="2013-Rate" sheetId="9" r:id="rId4"/>
    <sheet name="2022-RR" sheetId="6" r:id="rId5"/>
    <sheet name="Area page" sheetId="7" r:id="rId6"/>
  </sheets>
  <calcPr calcId="191029"/>
</workbook>
</file>

<file path=xl/calcChain.xml><?xml version="1.0" encoding="utf-8"?>
<calcChain xmlns="http://schemas.openxmlformats.org/spreadsheetml/2006/main">
  <c r="H8" i="8" l="1"/>
  <c r="F3" i="8" l="1"/>
  <c r="H9" i="8" l="1"/>
  <c r="C19" i="8" s="1"/>
  <c r="F3" i="4"/>
  <c r="C8" i="8" l="1"/>
  <c r="U36" i="8" l="1"/>
  <c r="C21" i="8"/>
  <c r="C14" i="8"/>
  <c r="C12" i="8"/>
  <c r="C17" i="8" s="1"/>
  <c r="C6" i="8"/>
  <c r="D6" i="8" s="1"/>
  <c r="C15" i="8" l="1"/>
  <c r="C23" i="8"/>
  <c r="F23" i="8" l="1"/>
  <c r="F24" i="8" s="1"/>
  <c r="C26" i="8" s="1"/>
  <c r="E23" i="8"/>
  <c r="E25" i="8" s="1"/>
  <c r="E26" i="8" s="1"/>
  <c r="E28" i="8" s="1"/>
  <c r="C25" i="8" s="1"/>
  <c r="F4" i="4"/>
  <c r="C28" i="8" l="1"/>
  <c r="C32" i="8" s="1"/>
  <c r="C33" i="8" s="1"/>
  <c r="C8" i="4"/>
  <c r="C12" i="4" s="1"/>
  <c r="C35" i="8" l="1"/>
  <c r="C19" i="4"/>
  <c r="C21" i="4" l="1"/>
  <c r="T34" i="4" l="1"/>
  <c r="C14" i="4" l="1"/>
  <c r="C6" i="4"/>
  <c r="C15" i="4" l="1"/>
  <c r="C17" i="4" l="1"/>
  <c r="C23" i="4" s="1"/>
  <c r="E23" i="4" l="1"/>
  <c r="E25" i="4" s="1"/>
  <c r="E26" i="4" s="1"/>
  <c r="F23" i="4"/>
  <c r="F24" i="4" s="1"/>
  <c r="C26" i="4" s="1"/>
  <c r="E28" i="4" l="1"/>
  <c r="C25" i="4" l="1"/>
  <c r="C28" i="4" l="1"/>
  <c r="C32" i="4" s="1"/>
  <c r="C33" i="4" l="1"/>
</calcChain>
</file>

<file path=xl/sharedStrings.xml><?xml version="1.0" encoding="utf-8"?>
<sst xmlns="http://schemas.openxmlformats.org/spreadsheetml/2006/main" count="87" uniqueCount="57">
  <si>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</si>
  <si>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</si>
  <si>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</si>
  <si>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</si>
  <si>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</si>
  <si>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</si>
  <si>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</si>
  <si>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</si>
  <si>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Total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</si>
  <si>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</si>
  <si>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</si>
  <si>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</si>
  <si>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</si>
  <si>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</si>
  <si>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</si>
  <si>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</si>
  <si>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</si>
  <si>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</si>
  <si>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</si>
  <si>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</si>
  <si>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</si>
  <si>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</si>
  <si>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</si>
  <si>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</si>
  <si>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</si>
  <si>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</si>
  <si>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</si>
  <si>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</si>
  <si>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</si>
  <si>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</si>
  <si>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>maximum</t>
  </si>
  <si>
    <t xml:space="preserve">4. Registration charges 1% or Maximum 20000/- </t>
  </si>
  <si>
    <t xml:space="preserve">{(100-10) x20}/60.00 </t>
  </si>
  <si>
    <t>bua</t>
  </si>
  <si>
    <t xml:space="preserve">{(100-10) x32}/60.00 </t>
  </si>
  <si>
    <t>10 lakhs</t>
  </si>
  <si>
    <t>stamp duty - 8%</t>
  </si>
  <si>
    <t>Allotment Letter</t>
  </si>
  <si>
    <t>RR2010</t>
  </si>
  <si>
    <t>2.50 to 5 lakhs</t>
  </si>
  <si>
    <t>stamp duty - 3%</t>
  </si>
  <si>
    <t>cost inflation Index - 2001</t>
  </si>
  <si>
    <t>Ca- approx</t>
  </si>
  <si>
    <t>site infor</t>
  </si>
  <si>
    <t>1-B</t>
  </si>
  <si>
    <t>cost inflation Index - 2012-2013(Allotment Letter)</t>
  </si>
  <si>
    <t>14.10.2013</t>
  </si>
  <si>
    <t>98/440</t>
  </si>
  <si>
    <t>ca - allt ltr</t>
  </si>
  <si>
    <t>bua'</t>
  </si>
  <si>
    <t>\</t>
  </si>
  <si>
    <t>cost inflation Index - 2023-24</t>
  </si>
  <si>
    <t>cost inflation Index - 2013</t>
  </si>
  <si>
    <t>Agreemet Date - yet to be prepare</t>
  </si>
  <si>
    <t>2013 to 2023</t>
  </si>
  <si>
    <t>2001 to 2013</t>
  </si>
  <si>
    <t>flat on 7th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</si>
</sst>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123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43" fontId="2" fillId="7" borderId="2" xfId="1" applyFont="1" applyFill="1" applyBorder="1"/>
    <xf numFmtId="0" fontId="0" fillId="4" borderId="3" xfId="0" applyFill="1" applyBorder="1"/>
    <xf numFmtId="0" fontId="0" fillId="5" borderId="7" xfId="0" applyFill="1" applyBorder="1"/>
    <xf numFmtId="0" fontId="0" fillId="5" borderId="0" xfId="0" applyFill="1" applyBorder="1"/>
    <xf numFmtId="0" fontId="0" fillId="5" borderId="3" xfId="0" applyFill="1" applyBorder="1"/>
    <xf numFmtId="0" fontId="0" fillId="5" borderId="0" xfId="0" applyFill="1" applyBorder="1" applyAlignment="1">
      <alignment horizontal="right"/>
    </xf>
    <xf numFmtId="0" fontId="0" fillId="5" borderId="3" xfId="0" applyFill="1" applyBorder="1" applyAlignment="1">
      <alignment horizontal="right"/>
    </xf>
    <xf numFmtId="43" fontId="0" fillId="5" borderId="3" xfId="1" applyFont="1" applyFill="1" applyBorder="1" applyAlignment="1">
      <alignment horizontal="right"/>
    </xf>
    <xf numFmtId="0" fontId="0" fillId="5" borderId="7" xfId="0" applyFill="1" applyBorder="1" applyAlignment="1">
      <alignment horizontal="center" vertical="top"/>
    </xf>
    <xf numFmtId="0" fontId="2" fillId="3" borderId="7" xfId="0" applyFont="1" applyFill="1" applyBorder="1"/>
    <xf numFmtId="0" fontId="0" fillId="3" borderId="0" xfId="0" applyFill="1" applyBorder="1"/>
    <xf numFmtId="43" fontId="0" fillId="3" borderId="3" xfId="1" applyFont="1" applyFill="1" applyBorder="1"/>
    <xf numFmtId="0" fontId="0" fillId="3" borderId="3" xfId="0" applyFill="1" applyBorder="1"/>
    <xf numFmtId="0" fontId="0" fillId="3" borderId="7" xfId="0" applyFill="1" applyBorder="1"/>
    <xf numFmtId="0" fontId="0" fillId="3" borderId="7" xfId="0" applyFont="1" applyFill="1" applyBorder="1"/>
    <xf numFmtId="2" fontId="1" fillId="3" borderId="3" xfId="0" applyNumberFormat="1" applyFont="1" applyFill="1" applyBorder="1"/>
    <xf numFmtId="10" fontId="0" fillId="3" borderId="3" xfId="1" applyNumberFormat="1" applyFont="1" applyFill="1" applyBorder="1"/>
    <xf numFmtId="43" fontId="0" fillId="5" borderId="3" xfId="0" applyNumberFormat="1" applyFill="1" applyBorder="1"/>
    <xf numFmtId="0" fontId="0" fillId="6" borderId="7" xfId="0" applyFill="1" applyBorder="1"/>
    <xf numFmtId="0" fontId="0" fillId="6" borderId="0" xfId="0" applyFill="1" applyBorder="1"/>
    <xf numFmtId="0" fontId="0" fillId="6" borderId="3" xfId="0" applyFill="1" applyBorder="1"/>
    <xf numFmtId="0" fontId="6" fillId="6" borderId="7" xfId="0" applyFont="1" applyFill="1" applyBorder="1"/>
    <xf numFmtId="0" fontId="6" fillId="6" borderId="0" xfId="0" applyFont="1" applyFill="1" applyBorder="1"/>
    <xf numFmtId="43" fontId="6" fillId="6" borderId="3" xfId="1" applyFont="1" applyFill="1" applyBorder="1"/>
    <xf numFmtId="0" fontId="6" fillId="0" borderId="7" xfId="0" applyFont="1" applyBorder="1"/>
    <xf numFmtId="0" fontId="6" fillId="0" borderId="0" xfId="0" applyFont="1" applyBorder="1"/>
    <xf numFmtId="0" fontId="6" fillId="0" borderId="3" xfId="0" applyFont="1" applyBorder="1"/>
    <xf numFmtId="0" fontId="6" fillId="5" borderId="7" xfId="0" applyFont="1" applyFill="1" applyBorder="1"/>
    <xf numFmtId="0" fontId="6" fillId="5" borderId="0" xfId="0" applyFont="1" applyFill="1" applyBorder="1"/>
    <xf numFmtId="43" fontId="6" fillId="5" borderId="3" xfId="0" applyNumberFormat="1" applyFont="1" applyFill="1" applyBorder="1"/>
    <xf numFmtId="0" fontId="1" fillId="5" borderId="7" xfId="0" applyFont="1" applyFill="1" applyBorder="1"/>
    <xf numFmtId="0" fontId="1" fillId="5" borderId="0" xfId="0" applyFont="1" applyFill="1" applyBorder="1"/>
    <xf numFmtId="43" fontId="1" fillId="5" borderId="3" xfId="0" applyNumberFormat="1" applyFont="1" applyFill="1" applyBorder="1"/>
    <xf numFmtId="0" fontId="2" fillId="2" borderId="7" xfId="0" applyFont="1" applyFill="1" applyBorder="1"/>
    <xf numFmtId="0" fontId="2" fillId="2" borderId="0" xfId="0" applyFont="1" applyFill="1" applyBorder="1"/>
    <xf numFmtId="43" fontId="2" fillId="2" borderId="3" xfId="0" applyNumberFormat="1" applyFont="1" applyFill="1" applyBorder="1"/>
    <xf numFmtId="0" fontId="1" fillId="5" borderId="3" xfId="0" applyFont="1" applyFill="1" applyBorder="1"/>
    <xf numFmtId="43" fontId="0" fillId="3" borderId="3" xfId="0" applyNumberFormat="1" applyFill="1" applyBorder="1"/>
    <xf numFmtId="0" fontId="0" fillId="7" borderId="7" xfId="0" applyFill="1" applyBorder="1"/>
    <xf numFmtId="0" fontId="0" fillId="7" borderId="0" xfId="0" applyFill="1" applyBorder="1"/>
    <xf numFmtId="0" fontId="0" fillId="7" borderId="8" xfId="0" applyFill="1" applyBorder="1"/>
    <xf numFmtId="0" fontId="0" fillId="7" borderId="9" xfId="0" applyFill="1" applyBorder="1"/>
    <xf numFmtId="43" fontId="0" fillId="7" borderId="2" xfId="1" applyFont="1" applyFill="1" applyBorder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10" xfId="0" applyFont="1" applyFill="1" applyBorder="1" applyAlignment="1">
      <alignment horizontal="center"/>
    </xf>
    <xf numFmtId="0" fontId="0" fillId="2" borderId="10" xfId="0" applyFill="1" applyBorder="1"/>
    <xf numFmtId="43" fontId="0" fillId="2" borderId="10" xfId="0" applyNumberFormat="1" applyFill="1" applyBorder="1"/>
    <xf numFmtId="0" fontId="0" fillId="2" borderId="10" xfId="0" applyFill="1" applyBorder="1" applyAlignment="1">
      <alignment horizontal="right" vertical="center"/>
    </xf>
    <xf numFmtId="0" fontId="0" fillId="0" borderId="10" xfId="0" applyBorder="1"/>
    <xf numFmtId="43" fontId="0" fillId="0" borderId="10" xfId="1" applyFont="1" applyBorder="1"/>
    <xf numFmtId="43" fontId="0" fillId="0" borderId="10" xfId="0" applyNumberFormat="1" applyBorder="1"/>
    <xf numFmtId="0" fontId="1" fillId="0" borderId="0" xfId="0" applyFont="1"/>
    <xf numFmtId="0" fontId="0" fillId="9" borderId="0" xfId="0" applyFill="1"/>
    <xf numFmtId="43" fontId="0" fillId="9" borderId="0" xfId="0" applyNumberFormat="1" applyFill="1"/>
    <xf numFmtId="43" fontId="0" fillId="9" borderId="0" xfId="1" applyFont="1" applyFill="1"/>
    <xf numFmtId="0" fontId="2" fillId="7" borderId="0" xfId="0" applyFont="1" applyFill="1"/>
    <xf numFmtId="43" fontId="0" fillId="3" borderId="3" xfId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7" fillId="8" borderId="4" xfId="2" applyFont="1" applyBorder="1" applyAlignment="1"/>
    <xf numFmtId="0" fontId="7" fillId="8" borderId="5" xfId="2" applyFont="1" applyBorder="1" applyAlignment="1"/>
    <xf numFmtId="0" fontId="7" fillId="8" borderId="6" xfId="2" applyFont="1" applyBorder="1" applyAlignment="1"/>
    <xf numFmtId="0" fontId="2" fillId="0" borderId="0" xfId="0" applyFont="1"/>
    <xf numFmtId="0" fontId="0" fillId="4" borderId="10" xfId="0" applyFill="1" applyBorder="1"/>
    <xf numFmtId="0" fontId="0" fillId="5" borderId="10" xfId="0" applyFill="1" applyBorder="1"/>
    <xf numFmtId="0" fontId="0" fillId="5" borderId="10" xfId="0" applyFill="1" applyBorder="1" applyAlignment="1">
      <alignment horizontal="right"/>
    </xf>
    <xf numFmtId="43" fontId="0" fillId="5" borderId="10" xfId="1" applyFont="1" applyFill="1" applyBorder="1" applyAlignment="1">
      <alignment horizontal="right"/>
    </xf>
    <xf numFmtId="0" fontId="0" fillId="5" borderId="10" xfId="0" applyFill="1" applyBorder="1" applyAlignment="1">
      <alignment horizontal="center" vertical="top"/>
    </xf>
    <xf numFmtId="0" fontId="2" fillId="3" borderId="10" xfId="0" applyFont="1" applyFill="1" applyBorder="1"/>
    <xf numFmtId="0" fontId="0" fillId="3" borderId="10" xfId="0" applyFill="1" applyBorder="1"/>
    <xf numFmtId="43" fontId="0" fillId="3" borderId="10" xfId="1" applyFont="1" applyFill="1" applyBorder="1"/>
    <xf numFmtId="0" fontId="0" fillId="3" borderId="10" xfId="0" applyFont="1" applyFill="1" applyBorder="1"/>
    <xf numFmtId="2" fontId="1" fillId="3" borderId="10" xfId="0" applyNumberFormat="1" applyFont="1" applyFill="1" applyBorder="1"/>
    <xf numFmtId="10" fontId="0" fillId="3" borderId="10" xfId="1" applyNumberFormat="1" applyFont="1" applyFill="1" applyBorder="1"/>
    <xf numFmtId="43" fontId="0" fillId="5" borderId="10" xfId="0" applyNumberFormat="1" applyFill="1" applyBorder="1"/>
    <xf numFmtId="0" fontId="0" fillId="6" borderId="10" xfId="0" applyFill="1" applyBorder="1"/>
    <xf numFmtId="0" fontId="6" fillId="6" borderId="10" xfId="0" applyFont="1" applyFill="1" applyBorder="1"/>
    <xf numFmtId="43" fontId="6" fillId="6" borderId="10" xfId="1" applyFont="1" applyFill="1" applyBorder="1"/>
    <xf numFmtId="0" fontId="6" fillId="0" borderId="10" xfId="0" applyFont="1" applyBorder="1"/>
    <xf numFmtId="0" fontId="6" fillId="5" borderId="10" xfId="0" applyFont="1" applyFill="1" applyBorder="1"/>
    <xf numFmtId="43" fontId="6" fillId="5" borderId="10" xfId="0" applyNumberFormat="1" applyFont="1" applyFill="1" applyBorder="1"/>
    <xf numFmtId="0" fontId="1" fillId="5" borderId="10" xfId="0" applyFont="1" applyFill="1" applyBorder="1"/>
    <xf numFmtId="43" fontId="1" fillId="5" borderId="10" xfId="0" applyNumberFormat="1" applyFont="1" applyFill="1" applyBorder="1"/>
    <xf numFmtId="0" fontId="2" fillId="9" borderId="10" xfId="0" applyFont="1" applyFill="1" applyBorder="1"/>
    <xf numFmtId="43" fontId="2" fillId="9" borderId="10" xfId="0" applyNumberFormat="1" applyFont="1" applyFill="1" applyBorder="1"/>
    <xf numFmtId="43" fontId="0" fillId="3" borderId="10" xfId="0" applyNumberFormat="1" applyFill="1" applyBorder="1"/>
    <xf numFmtId="0" fontId="0" fillId="7" borderId="10" xfId="0" applyFill="1" applyBorder="1"/>
    <xf numFmtId="43" fontId="2" fillId="7" borderId="10" xfId="1" applyFont="1" applyFill="1" applyBorder="1"/>
    <xf numFmtId="43" fontId="0" fillId="3" borderId="10" xfId="1" applyFont="1" applyFill="1" applyBorder="1" applyAlignment="1">
      <alignment horizontal="right"/>
    </xf>
    <xf numFmtId="0" fontId="0" fillId="7" borderId="10" xfId="0" applyFont="1" applyFill="1" applyBorder="1"/>
    <xf numFmtId="43" fontId="4" fillId="7" borderId="10" xfId="1" applyFont="1" applyFill="1" applyBorder="1"/>
    <xf numFmtId="0" fontId="2" fillId="7" borderId="10" xfId="0" applyFont="1" applyFill="1" applyBorder="1"/>
    <xf numFmtId="43" fontId="2" fillId="3" borderId="10" xfId="1" applyFont="1" applyFill="1" applyBorder="1"/>
    <xf numFmtId="43" fontId="0" fillId="7" borderId="10" xfId="1" applyFont="1" applyFill="1" applyBorder="1"/>
    <xf numFmtId="0" fontId="7" fillId="8" borderId="4" xfId="2" applyFont="1" applyBorder="1" applyAlignment="1">
      <alignment horizontal="center"/>
    </xf>
    <xf numFmtId="0" fontId="7" fillId="8" borderId="5" xfId="2" applyFont="1" applyBorder="1" applyAlignment="1">
      <alignment horizontal="center"/>
    </xf>
    <xf numFmtId="0" fontId="7" fillId="8" borderId="6" xfId="2" applyFont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0" fillId="5" borderId="7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7" fillId="8" borderId="10" xfId="2" applyFont="1" applyBorder="1" applyAlignment="1">
      <alignment horizontal="center"/>
    </xf>
    <xf numFmtId="0" fontId="3" fillId="4" borderId="1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5" borderId="10" xfId="0" applyFill="1" applyBorder="1" applyAlignment="1">
      <alignment horizontal="center" vertical="top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1154205</xdr:colOff>
      <xdr:row>6</xdr:row>
      <xdr:rowOff>129667</xdr:rowOff>
    </xdr:from>
    <xdr:to>
      <xdr:col>24</xdr:col>
      <xdr:colOff>236188</xdr:colOff>
      <xdr:row>43</xdr:row>
      <xdr:rowOff>42066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68117" y="1418343"/>
          <a:ext cx="11643777" cy="7028135"/>
        </a:xfrm>
        <a:prstGeom prst="rect">
          <a:avLst/>
        </a:prstGeom>
      </xdr:spPr>
    </xdr:pic>
    <xdr:clientData/>
  </xdr:twoCellAnchor>
  <xdr:twoCellAnchor editAs="oneCell">
    <xdr:from>
      <xdr:col>6</xdr:col>
      <xdr:colOff>898871</xdr:colOff>
      <xdr:row>43</xdr:row>
      <xdr:rowOff>170489</xdr:rowOff>
    </xdr:from>
    <xdr:to>
      <xdr:col>26</xdr:col>
      <xdr:colOff>109639</xdr:colOff>
      <xdr:row>82</xdr:row>
      <xdr:rowOff>55275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8550" y="8824632"/>
          <a:ext cx="13066041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422621</xdr:colOff>
      <xdr:row>10</xdr:row>
      <xdr:rowOff>24092</xdr:rowOff>
    </xdr:from>
    <xdr:to>
      <xdr:col>21</xdr:col>
      <xdr:colOff>34802</xdr:colOff>
      <xdr:row>45</xdr:row>
      <xdr:rowOff>100498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5A1125-DC1E-4CA6-AC65-9B81AEB21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42771" y="2071967"/>
          <a:ext cx="9918231" cy="6743906"/>
        </a:xfrm>
        <a:prstGeom prst="rect">
          <a:avLst/>
        </a:prstGeom>
      </xdr:spPr>
    </xdr:pic>
    <xdr:clientData/>
  </xdr:twoCellAnchor>
  <xdr:twoCellAnchor editAs="oneCell">
    <xdr:from>
      <xdr:col>7</xdr:col>
      <xdr:colOff>380439</xdr:colOff>
      <xdr:row>42</xdr:row>
      <xdr:rowOff>166407</xdr:rowOff>
    </xdr:from>
    <xdr:to>
      <xdr:col>24</xdr:col>
      <xdr:colOff>308784</xdr:colOff>
      <xdr:row>81</xdr:row>
      <xdr:rowOff>51193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526DA6-3F7F-4CE3-A093-9EE891058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0589" y="7967382"/>
          <a:ext cx="12063195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30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CDA265-C05A-49EC-902D-A43FBAD2D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DEB59D-9149-4CD6-B4E4-C410D59B6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24</xdr:col>
      <xdr:colOff>287662</xdr:colOff>
      <xdr:row>33</xdr:row>
      <xdr:rowOff>172165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52C246-19B6-4F11-97D7-0096A3324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333500"/>
          <a:ext cx="13698862" cy="51251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7</xdr:row>
      <xdr:rowOff>85725</xdr:rowOff>
    </xdr:from>
    <xdr:to>
      <xdr:col>29</xdr:col>
      <xdr:colOff>45339</xdr:colOff>
      <xdr:row>61</xdr:row>
      <xdr:rowOff>84439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D9EE02-D9B6-43B2-AF00-F827CE482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1419225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8"/>
  <sheetViews>
    <sheetView zoomScale="85" zoomScaleNormal="85" workbookViewId="0">
      <selection activeCell="D32" sqref="D32"/>
    </sheetView>
  </sheetViews>
  <sheetFormatPr defaultRowHeight="15" x14ac:dyDescent="0.25"/>
  <cols>
    <col min="1" max="1" width="18.140625" customWidth="1"/>
    <col min="2" max="2" width="26.140625" customWidth="1"/>
    <col min="3" max="3" width="22.5703125" customWidth="1"/>
    <col min="4" max="4" width="18.5703125" customWidth="1"/>
    <col min="5" max="5" width="16.140625" customWidth="1"/>
    <col min="6" max="6" width="21.5703125" customWidth="1"/>
    <col min="7" max="7" width="18" customWidth="1"/>
    <col min="8" max="8" width="17.140625" customWidth="1"/>
    <col min="9" max="9" width="13.42578125" customWidth="1"/>
    <col min="10" max="10" width="12.7109375" customWidth="1"/>
  </cols>
  <sheetData>
    <row r="1" spans="1:12" ht="26.25" x14ac:dyDescent="0.4">
      <c r="A1" s="107" t="s">
        <v>55</v>
      </c>
      <c r="B1" s="108"/>
      <c r="C1" s="109"/>
      <c r="J1" s="72"/>
      <c r="K1" s="73"/>
      <c r="L1" s="74"/>
    </row>
    <row r="2" spans="1:12" ht="15" customHeight="1" x14ac:dyDescent="0.25">
      <c r="A2" s="110" t="s">
        <v>10</v>
      </c>
      <c r="B2" s="111"/>
      <c r="C2" s="14">
        <v>2001</v>
      </c>
      <c r="E2" t="s">
        <v>42</v>
      </c>
      <c r="F2">
        <v>150</v>
      </c>
    </row>
    <row r="3" spans="1:12" x14ac:dyDescent="0.25">
      <c r="A3" s="15"/>
      <c r="B3" s="16"/>
      <c r="C3" s="17"/>
      <c r="E3" t="s">
        <v>33</v>
      </c>
      <c r="F3">
        <f>ROUND(F2*1.2,0)</f>
        <v>180</v>
      </c>
      <c r="K3" s="3"/>
    </row>
    <row r="4" spans="1:12" x14ac:dyDescent="0.25">
      <c r="A4" s="15" t="s">
        <v>11</v>
      </c>
      <c r="B4" s="16"/>
      <c r="C4" s="17">
        <v>2001</v>
      </c>
      <c r="F4">
        <f>F3/F2</f>
        <v>1.2</v>
      </c>
      <c r="G4" s="114" t="s">
        <v>15</v>
      </c>
      <c r="H4" s="115"/>
      <c r="K4" s="71"/>
    </row>
    <row r="5" spans="1:12" x14ac:dyDescent="0.25">
      <c r="A5" s="15" t="s">
        <v>0</v>
      </c>
      <c r="B5" s="16"/>
      <c r="C5" s="17">
        <v>1990</v>
      </c>
      <c r="D5" t="s">
        <v>43</v>
      </c>
      <c r="G5" s="58" t="s">
        <v>27</v>
      </c>
      <c r="H5" s="59">
        <v>50</v>
      </c>
      <c r="J5" s="10"/>
    </row>
    <row r="6" spans="1:12" x14ac:dyDescent="0.25">
      <c r="A6" s="15" t="s">
        <v>1</v>
      </c>
      <c r="B6" s="18"/>
      <c r="C6" s="17">
        <f>C4-C5</f>
        <v>11</v>
      </c>
      <c r="G6" s="58" t="s">
        <v>28</v>
      </c>
      <c r="H6" s="61" t="s">
        <v>44</v>
      </c>
    </row>
    <row r="7" spans="1:12" x14ac:dyDescent="0.25">
      <c r="A7" s="112" t="s">
        <v>16</v>
      </c>
      <c r="B7" s="18" t="s">
        <v>12</v>
      </c>
      <c r="C7" s="19" t="s">
        <v>13</v>
      </c>
      <c r="G7" s="58" t="s">
        <v>29</v>
      </c>
      <c r="H7" s="60">
        <v>16500</v>
      </c>
      <c r="I7" s="2"/>
    </row>
    <row r="8" spans="1:12" ht="15.75" customHeight="1" x14ac:dyDescent="0.25">
      <c r="A8" s="112"/>
      <c r="B8" s="18">
        <v>180</v>
      </c>
      <c r="C8" s="20">
        <f>ROUND(B8/10.764,2)</f>
        <v>16.72</v>
      </c>
      <c r="F8" s="1"/>
      <c r="G8" s="56"/>
      <c r="H8" s="57"/>
      <c r="I8" s="2"/>
    </row>
    <row r="9" spans="1:12" ht="15.75" customHeight="1" x14ac:dyDescent="0.25">
      <c r="A9" s="21"/>
      <c r="B9" s="18"/>
      <c r="C9" s="19"/>
      <c r="G9" s="9" t="s">
        <v>20</v>
      </c>
      <c r="H9" s="2"/>
    </row>
    <row r="10" spans="1:12" x14ac:dyDescent="0.25">
      <c r="A10" s="22" t="s">
        <v>19</v>
      </c>
      <c r="B10" s="23"/>
      <c r="C10" s="24">
        <v>2850</v>
      </c>
      <c r="D10" t="s">
        <v>24</v>
      </c>
      <c r="I10" s="2"/>
    </row>
    <row r="11" spans="1:12" x14ac:dyDescent="0.25">
      <c r="A11" s="22"/>
      <c r="B11" s="23"/>
      <c r="C11" s="25"/>
      <c r="D11" t="s">
        <v>25</v>
      </c>
    </row>
    <row r="12" spans="1:12" x14ac:dyDescent="0.25">
      <c r="A12" s="26" t="s">
        <v>17</v>
      </c>
      <c r="B12" s="23"/>
      <c r="C12" s="24">
        <f>ROUND(C8*C10,0)</f>
        <v>47652</v>
      </c>
      <c r="D12" s="2" t="s">
        <v>26</v>
      </c>
      <c r="I12" s="4"/>
      <c r="J12" s="4"/>
    </row>
    <row r="13" spans="1:12" x14ac:dyDescent="0.25">
      <c r="A13" s="26"/>
      <c r="B13" s="23"/>
      <c r="C13" s="24"/>
      <c r="D13" t="s">
        <v>31</v>
      </c>
      <c r="F13" s="6"/>
      <c r="G13" s="6"/>
      <c r="H13" s="6"/>
      <c r="I13" s="4"/>
      <c r="J13" s="4"/>
    </row>
    <row r="14" spans="1:12" x14ac:dyDescent="0.25">
      <c r="A14" s="26" t="s">
        <v>2</v>
      </c>
      <c r="B14" s="23"/>
      <c r="C14" s="25">
        <f>100-10</f>
        <v>90</v>
      </c>
      <c r="F14" s="6"/>
      <c r="G14" s="6"/>
      <c r="H14" s="7"/>
      <c r="I14" s="4"/>
      <c r="J14" s="4"/>
    </row>
    <row r="15" spans="1:12" x14ac:dyDescent="0.25">
      <c r="A15" s="27" t="s">
        <v>32</v>
      </c>
      <c r="B15" s="23"/>
      <c r="C15" s="28">
        <f>C14*C6/60</f>
        <v>16.5</v>
      </c>
      <c r="F15" s="6"/>
      <c r="G15" s="6"/>
      <c r="H15" s="7"/>
      <c r="I15" s="4"/>
      <c r="J15" s="4"/>
    </row>
    <row r="16" spans="1:12" x14ac:dyDescent="0.25">
      <c r="A16" s="26"/>
      <c r="B16" s="23"/>
      <c r="C16" s="29">
        <v>0.16500000000000001</v>
      </c>
      <c r="G16" s="6"/>
      <c r="H16" s="5"/>
      <c r="I16" s="113"/>
      <c r="J16" s="113"/>
    </row>
    <row r="17" spans="1:10" x14ac:dyDescent="0.25">
      <c r="A17" s="15" t="s">
        <v>3</v>
      </c>
      <c r="B17" s="16"/>
      <c r="C17" s="30">
        <f>ROUND(C12*C16,0)</f>
        <v>7863</v>
      </c>
      <c r="D17" s="2"/>
      <c r="E17" s="2"/>
    </row>
    <row r="18" spans="1:10" x14ac:dyDescent="0.25">
      <c r="A18" s="31" t="s">
        <v>14</v>
      </c>
      <c r="B18" s="32"/>
      <c r="C18" s="33"/>
      <c r="E18" s="1"/>
    </row>
    <row r="19" spans="1:10" x14ac:dyDescent="0.25">
      <c r="A19" s="34" t="s">
        <v>18</v>
      </c>
      <c r="B19" s="35"/>
      <c r="C19" s="36">
        <f>H7</f>
        <v>16500</v>
      </c>
    </row>
    <row r="20" spans="1:10" x14ac:dyDescent="0.25">
      <c r="A20" s="37"/>
      <c r="B20" s="38"/>
      <c r="C20" s="39"/>
    </row>
    <row r="21" spans="1:10" x14ac:dyDescent="0.25">
      <c r="A21" s="40" t="s">
        <v>21</v>
      </c>
      <c r="B21" s="41"/>
      <c r="C21" s="42">
        <f>ROUND(C19*C8,0)</f>
        <v>275880</v>
      </c>
    </row>
    <row r="22" spans="1:10" x14ac:dyDescent="0.25">
      <c r="A22" s="43"/>
      <c r="B22" s="44"/>
      <c r="C22" s="45"/>
      <c r="E22" t="s">
        <v>22</v>
      </c>
      <c r="F22" t="s">
        <v>23</v>
      </c>
    </row>
    <row r="23" spans="1:10" x14ac:dyDescent="0.25">
      <c r="A23" s="46" t="s">
        <v>4</v>
      </c>
      <c r="B23" s="47"/>
      <c r="C23" s="48">
        <f>C21-C17</f>
        <v>268017</v>
      </c>
      <c r="E23" s="2">
        <f>C23</f>
        <v>268017</v>
      </c>
      <c r="F23" s="2">
        <f>C23</f>
        <v>268017</v>
      </c>
      <c r="G23" s="1"/>
    </row>
    <row r="24" spans="1:10" x14ac:dyDescent="0.25">
      <c r="A24" s="43"/>
      <c r="B24" s="44"/>
      <c r="C24" s="49"/>
      <c r="D24" t="s">
        <v>39</v>
      </c>
      <c r="E24" s="2">
        <v>260000</v>
      </c>
      <c r="F24" s="12">
        <f>ROUND(F23*1%,0)</f>
        <v>2680</v>
      </c>
      <c r="G24" s="2"/>
    </row>
    <row r="25" spans="1:10" x14ac:dyDescent="0.25">
      <c r="A25" s="26" t="s">
        <v>5</v>
      </c>
      <c r="B25" s="23"/>
      <c r="C25" s="50">
        <f>E28</f>
        <v>1790</v>
      </c>
      <c r="E25" s="2">
        <f>MROUND(E23-E24,500)</f>
        <v>8000</v>
      </c>
      <c r="F25">
        <v>20000</v>
      </c>
      <c r="G25" t="s">
        <v>30</v>
      </c>
    </row>
    <row r="26" spans="1:10" x14ac:dyDescent="0.25">
      <c r="A26" s="26" t="s">
        <v>6</v>
      </c>
      <c r="B26" s="23"/>
      <c r="C26" s="50">
        <f>F24</f>
        <v>2680</v>
      </c>
      <c r="D26" t="s">
        <v>40</v>
      </c>
      <c r="E26" s="2">
        <f>E25*3%</f>
        <v>240</v>
      </c>
      <c r="G26" s="1"/>
    </row>
    <row r="27" spans="1:10" ht="15.75" thickBot="1" x14ac:dyDescent="0.3">
      <c r="A27" s="26"/>
      <c r="B27" s="23"/>
      <c r="C27" s="25"/>
      <c r="E27" s="1">
        <v>1550</v>
      </c>
      <c r="J27" s="8"/>
    </row>
    <row r="28" spans="1:10" ht="15.75" thickBot="1" x14ac:dyDescent="0.3">
      <c r="A28" s="51" t="s">
        <v>7</v>
      </c>
      <c r="B28" s="52"/>
      <c r="C28" s="13">
        <f>ROUND(C26+C25+C23,0)</f>
        <v>272487</v>
      </c>
      <c r="E28" s="11">
        <f>E26+E27</f>
        <v>1790</v>
      </c>
      <c r="J28" s="8"/>
    </row>
    <row r="29" spans="1:10" x14ac:dyDescent="0.25">
      <c r="A29" s="26" t="s">
        <v>37</v>
      </c>
      <c r="B29" s="23"/>
      <c r="C29" s="70" t="s">
        <v>46</v>
      </c>
      <c r="E29" s="11"/>
      <c r="J29" s="8"/>
    </row>
    <row r="30" spans="1:10" x14ac:dyDescent="0.25">
      <c r="A30" s="26" t="s">
        <v>45</v>
      </c>
      <c r="B30" s="23"/>
      <c r="C30" s="24">
        <v>200</v>
      </c>
      <c r="E30" s="11"/>
      <c r="J30" s="8"/>
    </row>
    <row r="31" spans="1:10" x14ac:dyDescent="0.25">
      <c r="A31" s="26" t="s">
        <v>41</v>
      </c>
      <c r="B31" s="23"/>
      <c r="C31" s="24">
        <v>100</v>
      </c>
      <c r="E31" s="11"/>
      <c r="J31" s="8"/>
    </row>
    <row r="32" spans="1:10" ht="15.75" thickBot="1" x14ac:dyDescent="0.3">
      <c r="A32" s="26" t="s">
        <v>9</v>
      </c>
      <c r="B32" s="23"/>
      <c r="C32" s="24">
        <f>C28*C30/C31</f>
        <v>544974</v>
      </c>
      <c r="E32" s="2"/>
      <c r="J32" s="2"/>
    </row>
    <row r="33" spans="1:20" ht="15.75" thickBot="1" x14ac:dyDescent="0.3">
      <c r="A33" s="53"/>
      <c r="B33" s="54"/>
      <c r="C33" s="55">
        <f>ROUND(C32,0)</f>
        <v>544974</v>
      </c>
    </row>
    <row r="34" spans="1:20" x14ac:dyDescent="0.25">
      <c r="T34">
        <f>32.91+37.7</f>
        <v>70.61</v>
      </c>
    </row>
    <row r="38" spans="1:20" x14ac:dyDescent="0.25">
      <c r="C38" s="2"/>
    </row>
  </sheetData>
  <mergeCells count="5">
    <mergeCell ref="A1:C1"/>
    <mergeCell ref="A2:B2"/>
    <mergeCell ref="A7:A8"/>
    <mergeCell ref="I16:J16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509FE-72DF-4AEA-BD38-5B6DE23301DA}">
  <dimension ref="A1:U36"/>
  <sheetViews>
    <sheetView tabSelected="1" workbookViewId="0">
      <selection activeCell="G9" sqref="G9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22.85546875" customWidth="1"/>
    <col min="6" max="6" width="12.8554687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116" t="s">
        <v>54</v>
      </c>
      <c r="B1" s="116"/>
      <c r="C1" s="116"/>
    </row>
    <row r="2" spans="1:12" x14ac:dyDescent="0.25">
      <c r="A2" s="117" t="s">
        <v>10</v>
      </c>
      <c r="B2" s="117"/>
      <c r="C2" s="76" t="s">
        <v>50</v>
      </c>
      <c r="E2" t="s">
        <v>48</v>
      </c>
      <c r="F2">
        <v>225</v>
      </c>
    </row>
    <row r="3" spans="1:12" x14ac:dyDescent="0.25">
      <c r="A3" s="77"/>
      <c r="B3" s="77"/>
      <c r="C3" s="77"/>
      <c r="E3" t="s">
        <v>49</v>
      </c>
      <c r="F3">
        <f>F2*1.2</f>
        <v>270</v>
      </c>
      <c r="L3" s="3"/>
    </row>
    <row r="4" spans="1:12" x14ac:dyDescent="0.25">
      <c r="A4" s="77" t="s">
        <v>11</v>
      </c>
      <c r="B4" s="77"/>
      <c r="C4" s="77">
        <v>2013</v>
      </c>
      <c r="G4" s="114" t="s">
        <v>38</v>
      </c>
      <c r="H4" s="115"/>
      <c r="K4" s="118"/>
      <c r="L4" s="118"/>
    </row>
    <row r="5" spans="1:12" x14ac:dyDescent="0.25">
      <c r="A5" s="77" t="s">
        <v>0</v>
      </c>
      <c r="B5" s="77"/>
      <c r="C5" s="77">
        <v>2013</v>
      </c>
      <c r="G5" s="58" t="s">
        <v>27</v>
      </c>
      <c r="H5" s="59">
        <v>179</v>
      </c>
      <c r="J5" s="10"/>
    </row>
    <row r="6" spans="1:12" x14ac:dyDescent="0.25">
      <c r="A6" s="77" t="s">
        <v>1</v>
      </c>
      <c r="B6" s="78"/>
      <c r="C6" s="77">
        <f>C4-C5</f>
        <v>0</v>
      </c>
      <c r="D6">
        <f>60-C6</f>
        <v>60</v>
      </c>
      <c r="G6" s="58" t="s">
        <v>28</v>
      </c>
      <c r="H6" s="61" t="s">
        <v>47</v>
      </c>
    </row>
    <row r="7" spans="1:12" x14ac:dyDescent="0.25">
      <c r="A7" s="119" t="s">
        <v>16</v>
      </c>
      <c r="B7" s="78" t="s">
        <v>12</v>
      </c>
      <c r="C7" s="78" t="s">
        <v>13</v>
      </c>
      <c r="G7" s="58" t="s">
        <v>29</v>
      </c>
      <c r="H7" s="60">
        <v>74000</v>
      </c>
      <c r="I7" s="2"/>
    </row>
    <row r="8" spans="1:12" x14ac:dyDescent="0.25">
      <c r="A8" s="119"/>
      <c r="B8" s="78">
        <v>270</v>
      </c>
      <c r="C8" s="79">
        <f>ROUND(B8/10.764,2)</f>
        <v>25.08</v>
      </c>
      <c r="F8" s="1"/>
      <c r="G8" s="56" t="s">
        <v>56</v>
      </c>
      <c r="H8" s="60">
        <f>H7*5%</f>
        <v>3700</v>
      </c>
      <c r="I8" s="2"/>
      <c r="K8" s="10"/>
    </row>
    <row r="9" spans="1:12" x14ac:dyDescent="0.25">
      <c r="A9" s="80"/>
      <c r="B9" s="78"/>
      <c r="C9" s="78"/>
      <c r="G9" s="9" t="s">
        <v>29</v>
      </c>
      <c r="H9" s="2">
        <f>H8+H7</f>
        <v>77700</v>
      </c>
      <c r="K9" s="1"/>
    </row>
    <row r="10" spans="1:12" x14ac:dyDescent="0.25">
      <c r="A10" s="81" t="s">
        <v>19</v>
      </c>
      <c r="B10" s="82"/>
      <c r="C10" s="83">
        <v>17600</v>
      </c>
      <c r="D10" t="s">
        <v>24</v>
      </c>
      <c r="I10" s="2"/>
    </row>
    <row r="11" spans="1:12" x14ac:dyDescent="0.25">
      <c r="A11" s="81"/>
      <c r="B11" s="82"/>
      <c r="C11" s="82"/>
      <c r="D11" t="s">
        <v>25</v>
      </c>
    </row>
    <row r="12" spans="1:12" x14ac:dyDescent="0.25">
      <c r="A12" s="82" t="s">
        <v>17</v>
      </c>
      <c r="B12" s="82"/>
      <c r="C12" s="83">
        <f>ROUND(C8*C10,0)</f>
        <v>441408</v>
      </c>
      <c r="D12" s="2" t="s">
        <v>26</v>
      </c>
      <c r="I12" s="4"/>
      <c r="J12" s="4"/>
      <c r="K12" s="4"/>
    </row>
    <row r="13" spans="1:12" x14ac:dyDescent="0.25">
      <c r="A13" s="82"/>
      <c r="B13" s="82"/>
      <c r="C13" s="83"/>
      <c r="D13" t="s">
        <v>31</v>
      </c>
      <c r="F13" s="6"/>
      <c r="G13" s="6"/>
      <c r="H13" s="6"/>
      <c r="I13" s="4"/>
      <c r="J13" s="4"/>
      <c r="K13" s="4"/>
    </row>
    <row r="14" spans="1:12" x14ac:dyDescent="0.25">
      <c r="A14" s="82" t="s">
        <v>2</v>
      </c>
      <c r="B14" s="82"/>
      <c r="C14" s="82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84" t="s">
        <v>34</v>
      </c>
      <c r="B15" s="82"/>
      <c r="C15" s="85">
        <f>C14*C6/60</f>
        <v>0</v>
      </c>
      <c r="F15" s="6"/>
      <c r="G15" s="6"/>
      <c r="H15" s="7"/>
      <c r="I15" s="4"/>
      <c r="J15" s="4"/>
      <c r="K15" s="4"/>
    </row>
    <row r="16" spans="1:12" x14ac:dyDescent="0.25">
      <c r="A16" s="82"/>
      <c r="B16" s="82"/>
      <c r="C16" s="86">
        <v>0</v>
      </c>
      <c r="G16" s="6"/>
      <c r="H16" s="5"/>
      <c r="I16" s="113"/>
      <c r="J16" s="113"/>
      <c r="K16" s="113"/>
    </row>
    <row r="17" spans="1:11" x14ac:dyDescent="0.25">
      <c r="A17" s="77" t="s">
        <v>3</v>
      </c>
      <c r="B17" s="77"/>
      <c r="C17" s="87">
        <f>ROUND(C12*C16,0)</f>
        <v>0</v>
      </c>
      <c r="D17" s="2"/>
      <c r="E17" s="2"/>
    </row>
    <row r="18" spans="1:11" x14ac:dyDescent="0.25">
      <c r="A18" s="88" t="s">
        <v>14</v>
      </c>
      <c r="B18" s="88"/>
      <c r="C18" s="88"/>
      <c r="E18" s="1"/>
    </row>
    <row r="19" spans="1:11" x14ac:dyDescent="0.25">
      <c r="A19" s="89" t="s">
        <v>18</v>
      </c>
      <c r="B19" s="89"/>
      <c r="C19" s="90">
        <f>H9</f>
        <v>77700</v>
      </c>
    </row>
    <row r="20" spans="1:11" x14ac:dyDescent="0.25">
      <c r="A20" s="91"/>
      <c r="B20" s="91"/>
      <c r="C20" s="91"/>
    </row>
    <row r="21" spans="1:11" x14ac:dyDescent="0.25">
      <c r="A21" s="92" t="s">
        <v>21</v>
      </c>
      <c r="B21" s="92"/>
      <c r="C21" s="93">
        <f>ROUND(C19*C8,0)</f>
        <v>1948716</v>
      </c>
    </row>
    <row r="22" spans="1:11" x14ac:dyDescent="0.25">
      <c r="A22" s="94"/>
      <c r="B22" s="94"/>
      <c r="C22" s="95"/>
      <c r="E22" t="s">
        <v>22</v>
      </c>
      <c r="F22" t="s">
        <v>23</v>
      </c>
    </row>
    <row r="23" spans="1:11" s="66" customFormat="1" x14ac:dyDescent="0.25">
      <c r="A23" s="96" t="s">
        <v>4</v>
      </c>
      <c r="B23" s="96"/>
      <c r="C23" s="97">
        <f>C21-C17</f>
        <v>1948716</v>
      </c>
      <c r="E23" s="67">
        <f>C23</f>
        <v>1948716</v>
      </c>
      <c r="F23" s="67">
        <f>C23</f>
        <v>1948716</v>
      </c>
      <c r="G23" s="68"/>
    </row>
    <row r="24" spans="1:11" x14ac:dyDescent="0.25">
      <c r="A24" s="94"/>
      <c r="B24" s="94"/>
      <c r="C24" s="94"/>
      <c r="D24" t="s">
        <v>35</v>
      </c>
      <c r="E24" s="2">
        <v>1000000</v>
      </c>
      <c r="F24" s="12">
        <f>ROUND(F23*1%,0)</f>
        <v>19487</v>
      </c>
      <c r="G24" s="2"/>
    </row>
    <row r="25" spans="1:11" x14ac:dyDescent="0.25">
      <c r="A25" s="82" t="s">
        <v>5</v>
      </c>
      <c r="B25" s="82"/>
      <c r="C25" s="98">
        <f>E28</f>
        <v>114647</v>
      </c>
      <c r="E25" s="2">
        <f>ROUND(E23-E24,500)</f>
        <v>948716</v>
      </c>
      <c r="F25">
        <v>20000</v>
      </c>
      <c r="G25" t="s">
        <v>30</v>
      </c>
    </row>
    <row r="26" spans="1:11" x14ac:dyDescent="0.25">
      <c r="A26" s="82" t="s">
        <v>6</v>
      </c>
      <c r="B26" s="82"/>
      <c r="C26" s="98">
        <f>F24</f>
        <v>19487</v>
      </c>
      <c r="D26" t="s">
        <v>36</v>
      </c>
      <c r="E26" s="2">
        <f>ROUND(E25*8%,0)</f>
        <v>75897</v>
      </c>
      <c r="G26" s="1"/>
      <c r="K26" s="1"/>
    </row>
    <row r="27" spans="1:11" x14ac:dyDescent="0.25">
      <c r="A27" s="82"/>
      <c r="B27" s="82"/>
      <c r="C27" s="82"/>
      <c r="E27" s="1">
        <v>38750</v>
      </c>
      <c r="J27" s="8"/>
      <c r="K27" s="8"/>
    </row>
    <row r="28" spans="1:11" x14ac:dyDescent="0.25">
      <c r="A28" s="99" t="s">
        <v>7</v>
      </c>
      <c r="B28" s="99"/>
      <c r="C28" s="100">
        <f>ROUND(C26+C25+C23,0)</f>
        <v>2082850</v>
      </c>
      <c r="E28" s="11">
        <f>ROUND(E26+E27,0)</f>
        <v>114647</v>
      </c>
      <c r="J28" s="8"/>
    </row>
    <row r="29" spans="1:11" x14ac:dyDescent="0.25">
      <c r="A29" s="82" t="s">
        <v>53</v>
      </c>
      <c r="B29" s="82"/>
      <c r="C29" s="101">
        <v>2023</v>
      </c>
      <c r="E29" s="2"/>
      <c r="J29" s="8"/>
    </row>
    <row r="30" spans="1:11" x14ac:dyDescent="0.25">
      <c r="A30" s="82" t="s">
        <v>51</v>
      </c>
      <c r="B30" s="82"/>
      <c r="C30" s="83">
        <v>348</v>
      </c>
      <c r="E30" s="2"/>
      <c r="J30" s="8"/>
    </row>
    <row r="31" spans="1:11" x14ac:dyDescent="0.25">
      <c r="A31" s="82" t="s">
        <v>52</v>
      </c>
      <c r="B31" s="82"/>
      <c r="C31" s="83">
        <v>200</v>
      </c>
      <c r="E31" s="2"/>
      <c r="J31" s="8"/>
    </row>
    <row r="32" spans="1:11" x14ac:dyDescent="0.25">
      <c r="A32" s="102" t="s">
        <v>8</v>
      </c>
      <c r="B32" s="102"/>
      <c r="C32" s="103">
        <f>C28*C30/C31</f>
        <v>3624159</v>
      </c>
      <c r="D32" s="69"/>
      <c r="J32" s="1"/>
    </row>
    <row r="33" spans="1:21" x14ac:dyDescent="0.25">
      <c r="A33" s="104" t="s">
        <v>8</v>
      </c>
      <c r="B33" s="82"/>
      <c r="C33" s="105">
        <f>ROUND(C32,0)</f>
        <v>3624159</v>
      </c>
      <c r="J33" s="8"/>
    </row>
    <row r="34" spans="1:21" x14ac:dyDescent="0.25">
      <c r="A34" s="82"/>
      <c r="B34" s="82"/>
      <c r="C34" s="83"/>
      <c r="E34" s="2"/>
      <c r="J34" s="2"/>
    </row>
    <row r="35" spans="1:21" x14ac:dyDescent="0.25">
      <c r="A35" s="99"/>
      <c r="B35" s="99"/>
      <c r="C35" s="106">
        <f>ROUND(C34,0)</f>
        <v>0</v>
      </c>
    </row>
    <row r="36" spans="1:21" x14ac:dyDescent="0.25">
      <c r="U36">
        <f>32.91+37.7</f>
        <v>70.61</v>
      </c>
    </row>
  </sheetData>
  <mergeCells count="6">
    <mergeCell ref="I16:K16"/>
    <mergeCell ref="A1:C1"/>
    <mergeCell ref="A2:B2"/>
    <mergeCell ref="G4:H4"/>
    <mergeCell ref="K4:L4"/>
    <mergeCell ref="A7:A8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Normal="100" workbookViewId="0">
      <selection activeCell="B8" sqref="B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91018-0405-4EEC-BD3E-262A803D07FF}">
  <dimension ref="B3"/>
  <sheetViews>
    <sheetView topLeftCell="A16" workbookViewId="0">
      <selection activeCell="B3" sqref="B3"/>
    </sheetView>
  </sheetViews>
  <sheetFormatPr defaultRowHeight="15" x14ac:dyDescent="0.25"/>
  <sheetData>
    <row r="3" spans="2:2" x14ac:dyDescent="0.25">
      <c r="B3" s="7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topLeftCell="A4" workbookViewId="0">
      <selection activeCell="C8" sqref="C8"/>
    </sheetView>
  </sheetViews>
  <sheetFormatPr defaultRowHeight="15" x14ac:dyDescent="0.25"/>
  <sheetData>
    <row r="2" spans="2:2" x14ac:dyDescent="0.25">
      <c r="B2" s="65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topLeftCell="A19" workbookViewId="0">
      <selection activeCell="B18" sqref="B18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62"/>
      <c r="L51" s="62"/>
      <c r="M51" s="62"/>
      <c r="N51" s="63"/>
    </row>
    <row r="52" spans="11:14" x14ac:dyDescent="0.25">
      <c r="K52" s="62"/>
      <c r="L52" s="62"/>
      <c r="M52" s="62"/>
      <c r="N52" s="63"/>
    </row>
    <row r="53" spans="11:14" x14ac:dyDescent="0.25">
      <c r="K53" s="62"/>
      <c r="L53" s="62"/>
      <c r="M53" s="62"/>
      <c r="N53" s="63"/>
    </row>
    <row r="54" spans="11:14" x14ac:dyDescent="0.25">
      <c r="K54" s="62"/>
      <c r="L54" s="62"/>
      <c r="M54" s="62"/>
      <c r="N54" s="63"/>
    </row>
    <row r="55" spans="11:14" x14ac:dyDescent="0.25">
      <c r="K55" s="62"/>
      <c r="L55" s="62"/>
      <c r="M55" s="62"/>
      <c r="N55" s="63"/>
    </row>
    <row r="56" spans="11:14" x14ac:dyDescent="0.25">
      <c r="K56" s="62"/>
      <c r="L56" s="62"/>
      <c r="M56" s="62"/>
      <c r="N56" s="63"/>
    </row>
    <row r="57" spans="11:14" x14ac:dyDescent="0.25">
      <c r="K57" s="62"/>
      <c r="L57" s="62"/>
      <c r="M57" s="62"/>
      <c r="N57" s="63"/>
    </row>
    <row r="58" spans="11:14" x14ac:dyDescent="0.25">
      <c r="K58" s="62"/>
      <c r="L58" s="62"/>
      <c r="M58" s="62"/>
      <c r="N58" s="63"/>
    </row>
    <row r="59" spans="11:14" x14ac:dyDescent="0.25">
      <c r="K59" s="120"/>
      <c r="L59" s="121"/>
      <c r="M59" s="122"/>
      <c r="N59" s="64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2001 value</vt:lpstr>
      <vt:lpstr>2013 value</vt:lpstr>
      <vt:lpstr>2001-rate</vt:lpstr>
      <vt:lpstr>2013-Rate</vt:lpstr>
      <vt:lpstr>2022-RR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2023-10-11T09:52:00Z</dcterms:modified>
</cp:coreProperties>
</file>