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Capital Market Fort_Chimanlal Mehta\"/>
    </mc:Choice>
  </mc:AlternateContent>
  <xr:revisionPtr revIDLastSave="0" documentId="13_ncr:1_{6D24C433-28B2-4D39-97A5-479554A78E7B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25" i="23"/>
  <c r="D40" i="4"/>
  <c r="D39" i="4"/>
  <c r="P8" i="4"/>
  <c r="Q8" i="4" s="1"/>
  <c r="B8" i="4" s="1"/>
  <c r="C8" i="4" s="1"/>
  <c r="D8" i="4" s="1"/>
  <c r="H27" i="4"/>
  <c r="Q2" i="4"/>
  <c r="B2" i="4" s="1"/>
  <c r="C2" i="4" s="1"/>
  <c r="H29" i="4"/>
  <c r="G28" i="4"/>
  <c r="D36" i="4"/>
  <c r="D35" i="4"/>
  <c r="D34" i="4"/>
  <c r="C5" i="25"/>
  <c r="P2" i="4"/>
  <c r="Q3" i="4"/>
  <c r="B3" i="4" s="1"/>
  <c r="C3" i="4" s="1"/>
  <c r="D3" i="4" s="1"/>
  <c r="P4" i="4"/>
  <c r="P5" i="4"/>
  <c r="P6" i="4"/>
  <c r="B6" i="4"/>
  <c r="C6" i="4" s="1"/>
  <c r="Q7" i="4"/>
  <c r="B7" i="4" s="1"/>
  <c r="C7" i="4" s="1"/>
  <c r="D7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<sst xmlns="http://schemas.openxmlformats.org/spreadsheetml/2006/main" count="137" uniqueCount="92">
  <si>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</si>
  <si>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</si>
  <si>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</si>
  <si>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</si>
  <si>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</si>
  <si>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</si>
  <si>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</si>
  <si>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</si>
  <si>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</si>
  <si>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</si>
  <si>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</si>
  <si>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</si>
  <si>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</si>
  <si>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</si>
  <si>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</si>
  <si>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</si>
  <si>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</si>
  <si>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</si>
  <si>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</si>
  <si>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</si>
  <si>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</si>
  <si>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</si>
  <si>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</si>
  <si>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</si>
  <si>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</si>
  <si>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</si>
  <si>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</si>
  <si>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</si>
  <si>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</si>
  <si>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</si>
  <si>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</si>
  <si>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</si>
  <si>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</si>
  <si>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</si>
  <si>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</si>
  <si>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</si>
  <si>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</si>
  <si>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</si>
  <si>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</si>
  <si>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</si>
  <si>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</si>
  <si>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</si>
  <si>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</si>
  <si>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</si>
  <si>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</si>
  <si>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</si>
  <si>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</si>
  <si>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</si>
  <si>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</si>
  <si>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</si>
  <si>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</si>
  <si>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</si>
  <si>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</si>
  <si>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</si>
  <si>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</si>
  <si>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</si>
  <si>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</si>
  <si>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</si>
  <si>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</si>
  <si>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</si>
  <si>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</si>
  <si>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</si>
  <si>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</si>
  <si>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</si>
  <si>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</si>
  <si>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</si>
  <si>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</si>
  <si>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</si>
  <si>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</si>
  <si>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</si>
  <si>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</si>
  <si>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</si>
  <si>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</si>
  <si>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</si>
  <si>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</si>
  <si>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</si>
  <si>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</si>
  <si>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</si>
  <si>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</si>
  <si>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</si>
  <si>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</si>
  <si>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</si>
  <si>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</si>
  <si>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</si>
  <si>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OUR PRE VAL - 2020</t>
  </si>
  <si>
    <t>RATE</t>
  </si>
  <si>
    <t>ACA-17A</t>
  </si>
  <si>
    <t>ACA-17B</t>
  </si>
  <si>
    <t>TACA</t>
  </si>
  <si>
    <t>IGR-01.03.23</t>
  </si>
  <si>
    <t>IGR-06.07.23</t>
  </si>
  <si>
    <t>IGR-09.06.22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</si>
</sst>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953A57-E84B-ECC6-85FE-46744170B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D454A7-53C7-D053-0441-6EE11E18F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344650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38EE81-690E-48D7-836F-5D2C38338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36650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49</xdr:row>
      <xdr:rowOff>48888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CCD6B4-AAB6-685E-2F19-C62C82F61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9050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0B354-D968-1567-7D02-258C3311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39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822403-5DED-2B75-80CE-489BA428F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7449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92812-2848-C552-D123-FDEDE1C51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C10" sqref="C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524150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52415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576565</v>
      </c>
      <c r="D5" s="63" t="s">
        <v>62</v>
      </c>
      <c r="E5" s="64">
        <f>C5/10.764</f>
        <v>53564.195466369383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278610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297955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199629.85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478239.85</v>
      </c>
      <c r="D9" s="63" t="s">
        <v>62</v>
      </c>
      <c r="E9" s="64">
        <f>C9/10.764</f>
        <v>44429.56614641397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33</v>
      </c>
      <c r="D13" s="70">
        <f>D12-C13</f>
        <v>67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66500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2800</v>
      </c>
      <c r="D4" s="24"/>
      <c r="F4" s="19"/>
    </row>
    <row r="5" spans="1:6" x14ac:dyDescent="0.25">
      <c r="A5" s="16" t="s">
        <v>15</v>
      </c>
      <c r="B5" s="20"/>
      <c r="C5" s="21">
        <f>C3-C4</f>
        <v>63700</v>
      </c>
      <c r="D5" s="24"/>
      <c r="F5" s="19"/>
    </row>
    <row r="6" spans="1:6" x14ac:dyDescent="0.25">
      <c r="A6" s="16" t="s">
        <v>16</v>
      </c>
      <c r="B6" s="20"/>
      <c r="C6" s="21">
        <f>C4</f>
        <v>2800</v>
      </c>
      <c r="D6" s="24"/>
      <c r="F6" s="19"/>
    </row>
    <row r="7" spans="1:6" x14ac:dyDescent="0.25">
      <c r="A7" s="16" t="s">
        <v>17</v>
      </c>
      <c r="B7" s="25"/>
      <c r="C7" s="26">
        <f>D7-D8</f>
        <v>33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27</v>
      </c>
      <c r="D8" s="26">
        <v>1990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49.5</v>
      </c>
      <c r="D10" s="26"/>
      <c r="F10" s="19"/>
    </row>
    <row r="11" spans="1:6" x14ac:dyDescent="0.25">
      <c r="A11" s="16"/>
      <c r="B11" s="27"/>
      <c r="C11" s="28">
        <f>C10%</f>
        <v>0.495</v>
      </c>
      <c r="D11" s="28"/>
      <c r="F11" s="19"/>
    </row>
    <row r="12" spans="1:6" x14ac:dyDescent="0.25">
      <c r="A12" s="16" t="s">
        <v>21</v>
      </c>
      <c r="B12" s="20"/>
      <c r="C12" s="21">
        <f>C6*C11</f>
        <v>1386</v>
      </c>
      <c r="D12" s="24"/>
      <c r="F12" s="19"/>
    </row>
    <row r="13" spans="1:6" x14ac:dyDescent="0.25">
      <c r="A13" s="16" t="s">
        <v>22</v>
      </c>
      <c r="B13" s="20"/>
      <c r="C13" s="21">
        <f>C6-C12</f>
        <v>1414</v>
      </c>
      <c r="D13" s="24"/>
      <c r="F13" s="19"/>
    </row>
    <row r="14" spans="1:6" x14ac:dyDescent="0.25">
      <c r="A14" s="16" t="s">
        <v>15</v>
      </c>
      <c r="B14" s="20"/>
      <c r="C14" s="21">
        <f>C5</f>
        <v>63700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65114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2273</v>
      </c>
      <c r="D18" s="26"/>
      <c r="F18" s="19"/>
    </row>
    <row r="19" spans="1:6" x14ac:dyDescent="0.25">
      <c r="A19" s="16" t="s">
        <v>73</v>
      </c>
      <c r="B19" s="6"/>
      <c r="C19" s="32">
        <f>C18*C16</f>
        <v>148004122</v>
      </c>
      <c r="D19" s="33"/>
      <c r="E19" s="70"/>
      <c r="F19" s="34"/>
    </row>
    <row r="20" spans="1:6" x14ac:dyDescent="0.25">
      <c r="A20" s="16" t="s">
        <v>24</v>
      </c>
      <c r="C20" s="35">
        <f>C19*90%</f>
        <v>133203709.8</v>
      </c>
      <c r="D20" s="32"/>
      <c r="F20" s="19"/>
    </row>
    <row r="21" spans="1:6" x14ac:dyDescent="0.25">
      <c r="A21" s="16" t="s">
        <v>25</v>
      </c>
      <c r="C21" s="35">
        <f>C19*80%</f>
        <v>118403297.60000001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6364400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370010.30499999999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C38" sqref="C3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950.24591999999996</v>
      </c>
      <c r="C2" s="4">
        <f t="shared" ref="C2:C16" si="1">B2*1.2</f>
        <v>1140.2951039999998</v>
      </c>
      <c r="D2" s="4">
        <f t="shared" ref="D2:D16" si="2">C2*1.2</f>
        <v>1368.3541247999997</v>
      </c>
      <c r="E2" s="5">
        <f t="shared" ref="E2:E16" si="3">R2</f>
        <v>57500000</v>
      </c>
      <c r="F2" s="4">
        <f t="shared" ref="F2:F15" si="4">ROUND((E2/B2),0)</f>
        <v>60511</v>
      </c>
      <c r="G2" s="4">
        <f t="shared" ref="G2:G15" si="5">ROUND((E2/C2),0)</f>
        <v>50426</v>
      </c>
      <c r="H2" s="4">
        <f t="shared" ref="H2:H15" si="6">ROUND((E2/D2),0)</f>
        <v>42021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88.28*10.764</f>
        <v>950.24591999999996</v>
      </c>
      <c r="R2" s="2">
        <v>57500000</v>
      </c>
      <c r="S2" s="2" t="s">
        <v>89</v>
      </c>
    </row>
    <row r="3" spans="1:19" x14ac:dyDescent="0.25">
      <c r="A3" s="4">
        <v>2</v>
      </c>
      <c r="B3" s="4">
        <f t="shared" si="0"/>
        <v>947.5</v>
      </c>
      <c r="C3" s="4">
        <f t="shared" si="1"/>
        <v>1137</v>
      </c>
      <c r="D3" s="4">
        <f t="shared" si="2"/>
        <v>1364.3999999999999</v>
      </c>
      <c r="E3" s="5">
        <f t="shared" si="3"/>
        <v>80000000</v>
      </c>
      <c r="F3" s="4">
        <f t="shared" si="4"/>
        <v>84433</v>
      </c>
      <c r="G3" s="77">
        <f t="shared" si="5"/>
        <v>70361</v>
      </c>
      <c r="H3" s="77">
        <f t="shared" si="6"/>
        <v>58634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1137</v>
      </c>
      <c r="Q3" s="7">
        <f t="shared" ref="Q3:Q10" si="10">P3/1.2</f>
        <v>947.5</v>
      </c>
      <c r="R3" s="78">
        <v>80000000</v>
      </c>
      <c r="S3" s="78" t="s">
        <v>90</v>
      </c>
    </row>
    <row r="4" spans="1:19" x14ac:dyDescent="0.25">
      <c r="A4" s="4">
        <v>3</v>
      </c>
      <c r="B4" s="4">
        <f t="shared" si="0"/>
        <v>1100</v>
      </c>
      <c r="C4" s="4">
        <f t="shared" si="1"/>
        <v>1320</v>
      </c>
      <c r="D4" s="4">
        <f t="shared" si="2"/>
        <v>1584</v>
      </c>
      <c r="E4" s="5">
        <f t="shared" si="3"/>
        <v>75000000</v>
      </c>
      <c r="F4" s="4">
        <f t="shared" si="4"/>
        <v>68182</v>
      </c>
      <c r="G4" s="4">
        <f t="shared" si="5"/>
        <v>56818</v>
      </c>
      <c r="H4" s="4">
        <f t="shared" si="6"/>
        <v>47348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1100</v>
      </c>
      <c r="R4" s="2">
        <v>75000000</v>
      </c>
      <c r="S4" s="2"/>
    </row>
    <row r="5" spans="1:19" x14ac:dyDescent="0.25">
      <c r="A5" s="4">
        <v>4</v>
      </c>
      <c r="B5" s="4">
        <f t="shared" si="0"/>
        <v>1300</v>
      </c>
      <c r="C5" s="4">
        <f t="shared" si="1"/>
        <v>1560</v>
      </c>
      <c r="D5" s="4">
        <f t="shared" si="2"/>
        <v>1872</v>
      </c>
      <c r="E5" s="5">
        <f t="shared" si="3"/>
        <v>115000000</v>
      </c>
      <c r="F5" s="4">
        <f t="shared" si="4"/>
        <v>88462</v>
      </c>
      <c r="G5" s="4">
        <f t="shared" si="5"/>
        <v>73718</v>
      </c>
      <c r="H5" s="4">
        <f t="shared" si="6"/>
        <v>61432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1300</v>
      </c>
      <c r="R5" s="2">
        <v>115000000</v>
      </c>
      <c r="S5" s="2"/>
    </row>
    <row r="6" spans="1:19" x14ac:dyDescent="0.25">
      <c r="A6" s="4">
        <v>5</v>
      </c>
      <c r="B6" s="4">
        <f t="shared" si="0"/>
        <v>1782</v>
      </c>
      <c r="C6" s="4">
        <f t="shared" si="1"/>
        <v>2138.4</v>
      </c>
      <c r="D6" s="4">
        <f t="shared" si="2"/>
        <v>2566.08</v>
      </c>
      <c r="E6" s="5">
        <f t="shared" si="3"/>
        <v>190000000</v>
      </c>
      <c r="F6" s="4">
        <f t="shared" si="4"/>
        <v>106622</v>
      </c>
      <c r="G6" s="4">
        <f t="shared" si="5"/>
        <v>88851</v>
      </c>
      <c r="H6" s="4">
        <f t="shared" si="6"/>
        <v>74043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1782</v>
      </c>
      <c r="R6" s="2">
        <v>190000000</v>
      </c>
      <c r="S6" s="2"/>
    </row>
    <row r="7" spans="1:19" x14ac:dyDescent="0.25">
      <c r="A7" s="4">
        <v>6</v>
      </c>
      <c r="B7" s="4">
        <f t="shared" si="0"/>
        <v>1166.6666666666667</v>
      </c>
      <c r="C7" s="4">
        <f t="shared" si="1"/>
        <v>1400</v>
      </c>
      <c r="D7" s="4">
        <f t="shared" si="2"/>
        <v>1680</v>
      </c>
      <c r="E7" s="5">
        <f t="shared" si="3"/>
        <v>115000000</v>
      </c>
      <c r="F7" s="4">
        <f t="shared" si="4"/>
        <v>98571</v>
      </c>
      <c r="G7" s="4">
        <f t="shared" si="5"/>
        <v>82143</v>
      </c>
      <c r="H7" s="4">
        <f t="shared" si="6"/>
        <v>68452</v>
      </c>
      <c r="I7" s="4">
        <f t="shared" si="7"/>
        <v>0</v>
      </c>
      <c r="J7" s="4">
        <f t="shared" si="8"/>
        <v>0</v>
      </c>
      <c r="O7">
        <v>0</v>
      </c>
      <c r="P7">
        <v>1400</v>
      </c>
      <c r="Q7">
        <f t="shared" si="10"/>
        <v>1166.6666666666667</v>
      </c>
      <c r="R7" s="2">
        <v>115000000</v>
      </c>
      <c r="S7" s="2"/>
    </row>
    <row r="8" spans="1:19" x14ac:dyDescent="0.25">
      <c r="A8" s="4">
        <v>7</v>
      </c>
      <c r="B8" s="4">
        <f t="shared" si="0"/>
        <v>951.35820000000012</v>
      </c>
      <c r="C8" s="4">
        <f t="shared" si="1"/>
        <v>1141.6298400000001</v>
      </c>
      <c r="D8" s="4">
        <f t="shared" si="2"/>
        <v>1369.9558079999999</v>
      </c>
      <c r="E8" s="5">
        <f t="shared" si="3"/>
        <v>54900000</v>
      </c>
      <c r="F8" s="4">
        <f t="shared" si="4"/>
        <v>57707</v>
      </c>
      <c r="G8" s="4">
        <f t="shared" si="5"/>
        <v>48089</v>
      </c>
      <c r="H8" s="4">
        <f t="shared" si="6"/>
        <v>40074</v>
      </c>
      <c r="I8" s="4">
        <f t="shared" si="7"/>
        <v>0</v>
      </c>
      <c r="J8" s="4">
        <f t="shared" si="8"/>
        <v>0</v>
      </c>
      <c r="O8">
        <v>0</v>
      </c>
      <c r="P8">
        <f>106.06*10.764</f>
        <v>1141.6298400000001</v>
      </c>
      <c r="Q8">
        <f t="shared" si="10"/>
        <v>951.35820000000012</v>
      </c>
      <c r="R8" s="2">
        <v>54900000</v>
      </c>
      <c r="S8" s="2" t="s">
        <v>91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86</v>
      </c>
      <c r="G26" s="57">
        <v>947</v>
      </c>
    </row>
    <row r="27" spans="1:19" s="10" customFormat="1" x14ac:dyDescent="0.25">
      <c r="F27" s="57" t="s">
        <v>87</v>
      </c>
      <c r="G27" s="57">
        <v>947</v>
      </c>
      <c r="H27" s="10">
        <f>1137/G27</f>
        <v>1.2006335797254488</v>
      </c>
    </row>
    <row r="28" spans="1:19" s="10" customFormat="1" x14ac:dyDescent="0.25">
      <c r="C28" s="72" t="s">
        <v>74</v>
      </c>
      <c r="D28" s="72"/>
      <c r="F28" s="57" t="s">
        <v>88</v>
      </c>
      <c r="G28" s="57">
        <f>SUM(G26:G27)</f>
        <v>1894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2273</v>
      </c>
      <c r="H29" s="10">
        <f>G29/G28</f>
        <v>1.2001055966209082</v>
      </c>
    </row>
    <row r="30" spans="1:19" s="10" customFormat="1" x14ac:dyDescent="0.25">
      <c r="F30" s="57" t="s">
        <v>72</v>
      </c>
      <c r="G30" s="57">
        <v>70000</v>
      </c>
    </row>
    <row r="31" spans="1:19" s="10" customFormat="1" x14ac:dyDescent="0.25">
      <c r="C31" s="75" t="s">
        <v>84</v>
      </c>
      <c r="D31" s="75"/>
      <c r="F31" s="75" t="s">
        <v>73</v>
      </c>
      <c r="G31" s="75">
        <f>G29*G30</f>
        <v>159110000</v>
      </c>
      <c r="H31" s="10" t="e">
        <f>G31/D29</f>
        <v>#DIV/0!</v>
      </c>
    </row>
    <row r="32" spans="1:19" s="10" customFormat="1" x14ac:dyDescent="0.25">
      <c r="C32" s="75" t="s">
        <v>76</v>
      </c>
      <c r="D32" s="75">
        <v>2273</v>
      </c>
      <c r="F32" s="75" t="s">
        <v>24</v>
      </c>
      <c r="G32" s="75">
        <f>G31*90%</f>
        <v>143199000</v>
      </c>
    </row>
    <row r="33" spans="3:7" s="10" customFormat="1" x14ac:dyDescent="0.25">
      <c r="C33" s="75" t="s">
        <v>85</v>
      </c>
      <c r="D33" s="75">
        <v>58740</v>
      </c>
      <c r="F33" s="75" t="s">
        <v>25</v>
      </c>
      <c r="G33" s="75">
        <f>G31*80%</f>
        <v>127288000</v>
      </c>
    </row>
    <row r="34" spans="3:7" s="10" customFormat="1" x14ac:dyDescent="0.25">
      <c r="C34" s="75" t="s">
        <v>73</v>
      </c>
      <c r="D34" s="75">
        <f>D32*D33</f>
        <v>133516020</v>
      </c>
    </row>
    <row r="35" spans="3:7" s="10" customFormat="1" x14ac:dyDescent="0.25">
      <c r="C35" s="75" t="s">
        <v>24</v>
      </c>
      <c r="D35" s="75">
        <f>D34*0.9</f>
        <v>120164418</v>
      </c>
    </row>
    <row r="36" spans="3:7" s="10" customFormat="1" x14ac:dyDescent="0.25">
      <c r="C36" s="75" t="s">
        <v>25</v>
      </c>
      <c r="D36" s="75">
        <f>D34*0.8</f>
        <v>106812816</v>
      </c>
    </row>
    <row r="37" spans="3:7" s="10" customFormat="1" x14ac:dyDescent="0.25"/>
    <row r="38" spans="3:7" s="10" customFormat="1" x14ac:dyDescent="0.25">
      <c r="D38" s="10">
        <v>148000000</v>
      </c>
    </row>
    <row r="39" spans="3:7" s="10" customFormat="1" x14ac:dyDescent="0.25">
      <c r="D39" s="10">
        <f>D38*0.9</f>
        <v>133200000</v>
      </c>
    </row>
    <row r="40" spans="3:7" s="10" customFormat="1" x14ac:dyDescent="0.25">
      <c r="D40" s="10">
        <f>D38*0.8</f>
        <v>118400000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2023-10-13T11:01:20Z</dcterms:modified>
</cp:coreProperties>
</file>