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0375"/>
  <workbookPr/>
  <mc:AlternateContent xmlns:mc="http://schemas.openxmlformats.org/markup-compatibility/2006">
    <mc:Choice Requires="x15">
      <x15ac:absPath xmlns:x15ac="http://schemas.microsoft.com/office/spreadsheetml/2010/11/ac" url="C:\Users\DESK-118\Desktop\Vaishali\Shree Vaishnav Casting Pvt Ltd\"/>
    </mc:Choice>
  </mc:AlternateContent>
  <xr:revisionPtr revIDLastSave="0" documentId="13_ncr:1_{FB736CF6-BBFA-4B32-9C40-13CA1B8309C6}" xr6:coauthVersionLast="36" xr6:coauthVersionMax="36" xr10:uidLastSave="{00000000-0000-0000-0000-000000000000}"/>
  <bookViews>
    <workbookView xWindow="0" yWindow="0" windowWidth="28800" windowHeight="12105" xr2:uid="{00000000-000D-0000-FFFF-FFFF00000000}"/>
  </bookViews>
  <sheets>
    <sheet name="Sheet1" sheetId="1" r:id="rId1"/>
    <sheet name="Sheet6" sheetId="8" r:id="rId2"/>
    <sheet name="712" sheetId="4" r:id="rId3"/>
    <sheet name="extra" sheetId="5" r:id="rId4"/>
    <sheet name="Sheet2" sheetId="2" r:id="rId5"/>
    <sheet name="Sheet3" sheetId="3" r:id="rId6"/>
    <sheet name="Sheet4" sheetId="6" r:id="rId7"/>
    <sheet name="Sheet5" sheetId="7" r:id="rId8"/>
  </sheet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K34" i="1" l="1"/>
  <c r="K33" i="1"/>
  <c r="K39" i="1"/>
  <c r="U38" i="1" l="1"/>
  <c r="U40" i="1" s="1"/>
  <c r="U36" i="1"/>
  <c r="U35" i="1"/>
  <c r="U39" i="1" l="1"/>
  <c r="U32" i="1"/>
  <c r="U31" i="1"/>
  <c r="U30" i="1"/>
  <c r="N2" i="1" l="1"/>
  <c r="U26" i="1" l="1"/>
  <c r="W26" i="1" s="1"/>
  <c r="W25" i="1"/>
  <c r="V25" i="1"/>
  <c r="U25" i="1"/>
  <c r="S25" i="1"/>
  <c r="S26" i="1"/>
  <c r="V26" i="1" l="1"/>
  <c r="J39" i="1"/>
  <c r="J33" i="1"/>
  <c r="J41" i="1" s="1"/>
  <c r="I2" i="1" l="1"/>
  <c r="I3" i="1"/>
  <c r="I4" i="1"/>
  <c r="I5" i="1"/>
  <c r="I6" i="1"/>
  <c r="I7" i="1"/>
  <c r="I8" i="1"/>
  <c r="I9" i="1"/>
  <c r="I10" i="1"/>
  <c r="I11" i="1"/>
  <c r="I12" i="1"/>
  <c r="I13" i="1"/>
  <c r="I14" i="1"/>
  <c r="I15" i="1"/>
  <c r="I16" i="1"/>
  <c r="I17" i="1"/>
  <c r="I18" i="1"/>
  <c r="O2" i="1"/>
  <c r="P2" i="1" s="1"/>
  <c r="Q2" i="1" s="1"/>
  <c r="N3" i="1"/>
  <c r="O3" i="1" s="1"/>
  <c r="P3" i="1" s="1"/>
  <c r="Q3" i="1" s="1"/>
  <c r="T3" i="1" s="1"/>
  <c r="O4" i="1"/>
  <c r="P4" i="1" s="1"/>
  <c r="Q4" i="1" s="1"/>
  <c r="R4" i="1" s="1"/>
  <c r="T4" i="1" s="1"/>
  <c r="N5" i="1"/>
  <c r="O5" i="1" s="1"/>
  <c r="P5" i="1" s="1"/>
  <c r="Q5" i="1" s="1"/>
  <c r="T5" i="1" s="1"/>
  <c r="N6" i="1"/>
  <c r="O6" i="1" s="1"/>
  <c r="P6" i="1" s="1"/>
  <c r="Q6" i="1" s="1"/>
  <c r="T6" i="1" s="1"/>
  <c r="N7" i="1"/>
  <c r="O7" i="1" s="1"/>
  <c r="P7" i="1" s="1"/>
  <c r="Q7" i="1" s="1"/>
  <c r="R7" i="1" s="1"/>
  <c r="T7" i="1" s="1"/>
  <c r="N8" i="1"/>
  <c r="O8" i="1" s="1"/>
  <c r="P8" i="1" s="1"/>
  <c r="Q8" i="1" s="1"/>
  <c r="R8" i="1" s="1"/>
  <c r="T8" i="1" s="1"/>
  <c r="N9" i="1"/>
  <c r="O9" i="1" s="1"/>
  <c r="P9" i="1" s="1"/>
  <c r="Q9" i="1" s="1"/>
  <c r="R9" i="1" s="1"/>
  <c r="T9" i="1" s="1"/>
  <c r="N10" i="1"/>
  <c r="O10" i="1" s="1"/>
  <c r="P10" i="1" s="1"/>
  <c r="Q10" i="1" s="1"/>
  <c r="R10" i="1" s="1"/>
  <c r="T10" i="1" s="1"/>
  <c r="N11" i="1"/>
  <c r="O11" i="1" s="1"/>
  <c r="P11" i="1" s="1"/>
  <c r="Q11" i="1" s="1"/>
  <c r="R11" i="1" s="1"/>
  <c r="T11" i="1" s="1"/>
  <c r="N12" i="1"/>
  <c r="O12" i="1" s="1"/>
  <c r="N13" i="1"/>
  <c r="O13" i="1"/>
  <c r="P13" i="1" s="1"/>
  <c r="Q13" i="1" s="1"/>
  <c r="R13" i="1" s="1"/>
  <c r="T13" i="1" s="1"/>
  <c r="N14" i="1"/>
  <c r="O14" i="1"/>
  <c r="P14" i="1" s="1"/>
  <c r="Q14" i="1" s="1"/>
  <c r="R14" i="1" s="1"/>
  <c r="T14" i="1" s="1"/>
  <c r="N15" i="1"/>
  <c r="O15" i="1" s="1"/>
  <c r="P15" i="1" s="1"/>
  <c r="Q15" i="1" s="1"/>
  <c r="R15" i="1" s="1"/>
  <c r="T15" i="1" s="1"/>
  <c r="N16" i="1"/>
  <c r="O16" i="1" s="1"/>
  <c r="P16" i="1" s="1"/>
  <c r="Q16" i="1" s="1"/>
  <c r="R16" i="1" s="1"/>
  <c r="T16" i="1" s="1"/>
  <c r="N17" i="1"/>
  <c r="O17" i="1"/>
  <c r="P17" i="1" s="1"/>
  <c r="Q17" i="1" s="1"/>
  <c r="R17" i="1" s="1"/>
  <c r="T17" i="1" s="1"/>
  <c r="N18" i="1"/>
  <c r="O18" i="1" s="1"/>
  <c r="P18" i="1" s="1"/>
  <c r="Q18" i="1" s="1"/>
  <c r="R18" i="1" s="1"/>
  <c r="T18" i="1" s="1"/>
  <c r="Q12" i="1" l="1"/>
  <c r="R12" i="1" s="1"/>
  <c r="T12" i="1" s="1"/>
  <c r="P12" i="1"/>
  <c r="T2" i="1"/>
  <c r="B18" i="1"/>
  <c r="B17" i="1"/>
  <c r="B16" i="1"/>
  <c r="B15" i="1"/>
  <c r="B14" i="1"/>
  <c r="B13" i="1"/>
  <c r="B12" i="1"/>
  <c r="B11" i="1"/>
  <c r="B10" i="1"/>
  <c r="B9" i="1"/>
  <c r="B8" i="1"/>
  <c r="B7" i="1"/>
  <c r="B6" i="1"/>
  <c r="B5" i="1"/>
  <c r="B4" i="1"/>
  <c r="B3" i="1"/>
  <c r="B2" i="1"/>
  <c r="B1" i="1"/>
  <c r="G2" i="1" l="1"/>
  <c r="H2" i="1"/>
  <c r="G3" i="1"/>
  <c r="H3" i="1"/>
  <c r="G4" i="1"/>
  <c r="H4" i="1"/>
  <c r="G5" i="1"/>
  <c r="H5" i="1"/>
  <c r="G6" i="1"/>
  <c r="H6" i="1"/>
  <c r="G7" i="1"/>
  <c r="H7" i="1"/>
  <c r="G8" i="1"/>
  <c r="H8" i="1"/>
  <c r="G9" i="1"/>
  <c r="H9" i="1"/>
  <c r="G10" i="1"/>
  <c r="H10" i="1"/>
  <c r="G11" i="1"/>
  <c r="H11" i="1"/>
  <c r="G12" i="1"/>
  <c r="H12" i="1"/>
  <c r="G13" i="1"/>
  <c r="H13" i="1"/>
  <c r="G14" i="1"/>
  <c r="H14" i="1"/>
  <c r="G15" i="1"/>
  <c r="H15" i="1"/>
  <c r="G16" i="1"/>
  <c r="H16" i="1"/>
  <c r="G17" i="1"/>
  <c r="H17" i="1"/>
  <c r="G18" i="1"/>
  <c r="H18" i="1"/>
  <c r="A2" i="1"/>
  <c r="D2" i="1"/>
  <c r="A3" i="1"/>
  <c r="D3" i="1"/>
  <c r="A4" i="1"/>
  <c r="D4" i="1"/>
  <c r="A5" i="1"/>
  <c r="D5" i="1"/>
  <c r="A6" i="1"/>
  <c r="D6" i="1"/>
  <c r="A7" i="1"/>
  <c r="D7" i="1"/>
  <c r="A8" i="1"/>
  <c r="D8" i="1"/>
  <c r="A9" i="1"/>
  <c r="D9" i="1"/>
  <c r="A10" i="1"/>
  <c r="D10" i="1"/>
  <c r="A11" i="1"/>
  <c r="D11" i="1"/>
  <c r="A12" i="1"/>
  <c r="D12" i="1"/>
  <c r="A13" i="1"/>
  <c r="D13" i="1"/>
  <c r="A14" i="1"/>
  <c r="D14" i="1"/>
  <c r="A15" i="1"/>
  <c r="D15" i="1"/>
  <c r="A16" i="1"/>
  <c r="D16" i="1"/>
  <c r="A17" i="1"/>
  <c r="D17" i="1"/>
  <c r="A18" i="1"/>
  <c r="D18" i="1"/>
  <c r="E10" i="1" l="1"/>
  <c r="F10" i="1" s="1"/>
  <c r="E8" i="1"/>
  <c r="F8" i="1" s="1"/>
  <c r="C8" i="1"/>
  <c r="E16" i="1"/>
  <c r="F16" i="1" s="1"/>
  <c r="C16" i="1"/>
  <c r="E3" i="1"/>
  <c r="F3" i="1" s="1"/>
  <c r="C3" i="1"/>
  <c r="E4" i="1"/>
  <c r="F4" i="1" s="1"/>
  <c r="C4" i="1"/>
  <c r="E6" i="1"/>
  <c r="F6" i="1" s="1"/>
  <c r="C6" i="1"/>
  <c r="E9" i="1"/>
  <c r="F9" i="1" s="1"/>
  <c r="C9" i="1"/>
  <c r="E11" i="1"/>
  <c r="F11" i="1" s="1"/>
  <c r="C11" i="1"/>
  <c r="E12" i="1"/>
  <c r="F12" i="1" s="1"/>
  <c r="C12" i="1"/>
  <c r="E14" i="1"/>
  <c r="F14" i="1" s="1"/>
  <c r="C14" i="1"/>
  <c r="E17" i="1"/>
  <c r="F17" i="1" s="1"/>
  <c r="C17" i="1"/>
  <c r="E2" i="1"/>
  <c r="F2" i="1" s="1"/>
  <c r="C2" i="1"/>
  <c r="E5" i="1"/>
  <c r="F5" i="1" s="1"/>
  <c r="C5" i="1"/>
  <c r="E7" i="1"/>
  <c r="F7" i="1" s="1"/>
  <c r="C7" i="1"/>
  <c r="C10" i="1"/>
  <c r="E13" i="1"/>
  <c r="F13" i="1" s="1"/>
  <c r="C13" i="1"/>
  <c r="E15" i="1"/>
  <c r="F15" i="1" s="1"/>
  <c r="C15" i="1"/>
  <c r="E18" i="1"/>
  <c r="F18" i="1" s="1"/>
  <c r="C18" i="1"/>
</calcChain>
</file>

<file path=xl/sharedStrings.xml><?xml version="1.0" encoding="utf-8"?>
<sst xmlns="http://schemas.openxmlformats.org/spreadsheetml/2006/main" count="119" uniqueCount="61">
  <si>
    <t>Value</t>
  </si>
  <si>
    <t xml:space="preserve">Sr. No. </t>
  </si>
  <si>
    <t>Land in Acre</t>
  </si>
  <si>
    <t>Land in Guntha</t>
  </si>
  <si>
    <t>Land in Sq. Ft.</t>
  </si>
  <si>
    <t>Land in Sq. M.</t>
  </si>
  <si>
    <t>Rate</t>
  </si>
  <si>
    <t xml:space="preserve">Village </t>
  </si>
  <si>
    <t>Distance</t>
  </si>
  <si>
    <t>Type</t>
  </si>
  <si>
    <t>Land area in Sq. M.</t>
  </si>
  <si>
    <t>Rate on Sq. M.</t>
  </si>
  <si>
    <t>Rate on Sq. Ft.</t>
  </si>
  <si>
    <t>Land in Hector</t>
  </si>
  <si>
    <t>Land in Sq. Yard</t>
  </si>
  <si>
    <t>Date</t>
  </si>
  <si>
    <t>land at village sapronde, taluka wada, palghar</t>
  </si>
  <si>
    <t>2-40-0</t>
  </si>
  <si>
    <t>85/pt</t>
  </si>
  <si>
    <t>Sapronde</t>
  </si>
  <si>
    <t>village</t>
  </si>
  <si>
    <t>0-40-0</t>
  </si>
  <si>
    <t>87/A</t>
  </si>
  <si>
    <t>87/B</t>
  </si>
  <si>
    <t>89/Pa</t>
  </si>
  <si>
    <t>0-80</t>
  </si>
  <si>
    <t>89/p2</t>
  </si>
  <si>
    <t>0-78-3</t>
  </si>
  <si>
    <t>89/P2</t>
  </si>
  <si>
    <t>0-94-6</t>
  </si>
  <si>
    <t>usar</t>
  </si>
  <si>
    <t>293/1p</t>
  </si>
  <si>
    <t>0-1-40</t>
  </si>
  <si>
    <t>0-0-7</t>
  </si>
  <si>
    <t>0-2-2</t>
  </si>
  <si>
    <t>0-2</t>
  </si>
  <si>
    <t>TOTAL</t>
  </si>
  <si>
    <t>7-12</t>
  </si>
  <si>
    <t>19°31'54.4"N 73°06'57.3"E</t>
  </si>
  <si>
    <t>Shree Vaishnav Casting Pvt Ltd</t>
  </si>
  <si>
    <t>previous valuaiton  - 11.08.22</t>
  </si>
  <si>
    <t>Village</t>
  </si>
  <si>
    <t>Usar</t>
  </si>
  <si>
    <t>Plot area (Sq. M.)</t>
  </si>
  <si>
    <t>Rate / Sq. M.</t>
  </si>
  <si>
    <t>FMV</t>
  </si>
  <si>
    <t>RV</t>
  </si>
  <si>
    <t>DSV</t>
  </si>
  <si>
    <t>LB</t>
  </si>
  <si>
    <t>new 7/12</t>
  </si>
  <si>
    <t>ind</t>
  </si>
  <si>
    <t>extra</t>
  </si>
  <si>
    <t xml:space="preserve">Agreement </t>
  </si>
  <si>
    <t>for road</t>
  </si>
  <si>
    <t>2022 -v aluatio n</t>
  </si>
  <si>
    <t>valuation - 2022</t>
  </si>
  <si>
    <t>valuation - 2023</t>
  </si>
  <si>
    <t>Total Plot area in acre</t>
  </si>
  <si>
    <t>Total Plot area in Sq. M.</t>
  </si>
  <si>
    <t>Rate per acre</t>
  </si>
  <si>
    <t>Agr. Land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</si>
</sst>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43" formatCode="_ * #,##0.00_ ;_ * \-#,##0.00_ ;_ * &quot;-&quot;??_ ;_ @_ "/>
    <numFmt numFmtId="164" formatCode="0.0000000"/>
    <numFmt numFmtId="165" formatCode="0.0000000000000"/>
    <numFmt numFmtId="166" formatCode="0.00000000000000"/>
  </numFmts>
  <fonts count="6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1"/>
      <name val="Calibri"/>
      <family val="2"/>
      <scheme val="minor"/>
    </font>
    <font>
      <b/>
      <u/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</fonts>
  <fills count="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00B050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43" fontId="5" fillId="0" borderId="0" applyFont="0" applyFill="0" applyBorder="0" applyAlignment="0" applyProtection="0"/>
  </cellStyleXfs>
  <cellXfs count="24">
    <xf numFmtId="0" fontId="0" fillId="0" borderId="0" xfId="0"/>
    <xf numFmtId="0" fontId="0" fillId="0" borderId="0" xfId="0" applyAlignment="1">
      <alignment wrapText="1"/>
    </xf>
    <xf numFmtId="4" fontId="0" fillId="0" borderId="0" xfId="0" applyNumberFormat="1"/>
    <xf numFmtId="164" fontId="0" fillId="0" borderId="0" xfId="0" applyNumberFormat="1"/>
    <xf numFmtId="165" fontId="0" fillId="0" borderId="0" xfId="0" applyNumberFormat="1"/>
    <xf numFmtId="166" fontId="0" fillId="0" borderId="0" xfId="0" applyNumberFormat="1"/>
    <xf numFmtId="2" fontId="0" fillId="0" borderId="0" xfId="0" applyNumberFormat="1"/>
    <xf numFmtId="0" fontId="0" fillId="2" borderId="0" xfId="0" applyFill="1"/>
    <xf numFmtId="0" fontId="1" fillId="0" borderId="0" xfId="0" applyFont="1"/>
    <xf numFmtId="0" fontId="2" fillId="2" borderId="0" xfId="0" applyFont="1" applyFill="1"/>
    <xf numFmtId="16" fontId="0" fillId="0" borderId="0" xfId="0" quotePrefix="1" applyNumberFormat="1"/>
    <xf numFmtId="0" fontId="3" fillId="3" borderId="0" xfId="0" applyFont="1" applyFill="1"/>
    <xf numFmtId="0" fontId="0" fillId="3" borderId="0" xfId="0" applyFill="1"/>
    <xf numFmtId="0" fontId="0" fillId="4" borderId="0" xfId="0" applyFill="1"/>
    <xf numFmtId="0" fontId="2" fillId="5" borderId="0" xfId="0" applyFont="1" applyFill="1"/>
    <xf numFmtId="16" fontId="0" fillId="0" borderId="0" xfId="0" applyNumberFormat="1"/>
    <xf numFmtId="0" fontId="0" fillId="3" borderId="0" xfId="0" quotePrefix="1" applyFill="1"/>
    <xf numFmtId="0" fontId="0" fillId="5" borderId="0" xfId="0" applyFill="1"/>
    <xf numFmtId="0" fontId="4" fillId="4" borderId="0" xfId="0" applyFont="1" applyFill="1"/>
    <xf numFmtId="0" fontId="4" fillId="0" borderId="0" xfId="0" applyFont="1"/>
    <xf numFmtId="0" fontId="0" fillId="0" borderId="1" xfId="0" applyBorder="1"/>
    <xf numFmtId="0" fontId="1" fillId="0" borderId="1" xfId="0" applyFont="1" applyBorder="1"/>
    <xf numFmtId="43" fontId="0" fillId="0" borderId="1" xfId="1" applyFont="1" applyBorder="1"/>
    <xf numFmtId="43" fontId="1" fillId="0" borderId="1" xfId="1" applyFont="1" applyBorder="1"/>
  </cellXfs>
  <cellStyles count="2">
    <cellStyle name="Comma" xfId="1" builtinId="3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png"/><Relationship Id="rId7" Type="http://schemas.openxmlformats.org/officeDocument/2006/relationships/image" Target="../media/image14.png"/><Relationship Id="rId2" Type="http://schemas.openxmlformats.org/officeDocument/2006/relationships/image" Target="../media/image9.png"/><Relationship Id="rId1" Type="http://schemas.openxmlformats.org/officeDocument/2006/relationships/image" Target="../media/image8.png"/><Relationship Id="rId6" Type="http://schemas.openxmlformats.org/officeDocument/2006/relationships/image" Target="../media/image13.png"/><Relationship Id="rId5" Type="http://schemas.openxmlformats.org/officeDocument/2006/relationships/image" Target="../media/image12.png"/><Relationship Id="rId4" Type="http://schemas.openxmlformats.org/officeDocument/2006/relationships/image" Target="../media/image11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png"/><Relationship Id="rId2" Type="http://schemas.openxmlformats.org/officeDocument/2006/relationships/image" Target="../media/image16.png"/><Relationship Id="rId1" Type="http://schemas.openxmlformats.org/officeDocument/2006/relationships/image" Target="../media/image15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19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619125</xdr:colOff>
      <xdr:row>74</xdr:row>
      <xdr:rowOff>0</xdr:rowOff>
    </xdr:from>
    <xdr:to>
      <xdr:col>16</xdr:col>
      <xdr:colOff>267894</xdr:colOff>
      <xdr:row>113</xdr:row>
      <xdr:rowOff>58195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AA568B9-5C45-415E-9574-6235D7B34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81275" y="14287500"/>
          <a:ext cx="8554644" cy="7487695"/>
        </a:xfrm>
        <a:prstGeom prst="rect">
          <a:avLst/>
        </a:prstGeom>
      </xdr:spPr>
    </xdr:pic>
    <xdr:clientData/>
  </xdr:twoCellAnchor>
  <xdr:twoCellAnchor editAs="oneCell">
    <xdr:from>
      <xdr:col>16</xdr:col>
      <xdr:colOff>400050</xdr:colOff>
      <xdr:row>74</xdr:row>
      <xdr:rowOff>9525</xdr:rowOff>
    </xdr:from>
    <xdr:to>
      <xdr:col>27</xdr:col>
      <xdr:colOff>84019</xdr:colOff>
      <xdr:row>112</xdr:row>
      <xdr:rowOff>58167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A2585EA-FFDB-4732-8628-9147B6260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268075" y="14297025"/>
          <a:ext cx="8545118" cy="7287642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809625</xdr:colOff>
      <xdr:row>112</xdr:row>
      <xdr:rowOff>57150</xdr:rowOff>
    </xdr:from>
    <xdr:to>
      <xdr:col>16</xdr:col>
      <xdr:colOff>534604</xdr:colOff>
      <xdr:row>150</xdr:row>
      <xdr:rowOff>124845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39042A1-F3BD-42B4-BD43-E23712D3B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71775" y="21583650"/>
          <a:ext cx="8630854" cy="7306695"/>
        </a:xfrm>
        <a:prstGeom prst="rect">
          <a:avLst/>
        </a:prstGeom>
      </xdr:spPr>
    </xdr:pic>
    <xdr:clientData/>
  </xdr:twoCellAnchor>
  <xdr:twoCellAnchor editAs="oneCell">
    <xdr:from>
      <xdr:col>16</xdr:col>
      <xdr:colOff>619125</xdr:colOff>
      <xdr:row>112</xdr:row>
      <xdr:rowOff>57150</xdr:rowOff>
    </xdr:from>
    <xdr:to>
      <xdr:col>27</xdr:col>
      <xdr:colOff>379304</xdr:colOff>
      <xdr:row>150</xdr:row>
      <xdr:rowOff>143897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A1E97C92-CB1C-43F3-BE32-FB1D31C55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487150" y="21583650"/>
          <a:ext cx="8621328" cy="7325747"/>
        </a:xfrm>
        <a:prstGeom prst="rect">
          <a:avLst/>
        </a:prstGeom>
      </xdr:spPr>
    </xdr:pic>
    <xdr:clientData/>
  </xdr:twoCellAnchor>
  <xdr:twoCellAnchor editAs="oneCell">
    <xdr:from>
      <xdr:col>3</xdr:col>
      <xdr:colOff>828674</xdr:colOff>
      <xdr:row>42</xdr:row>
      <xdr:rowOff>66675</xdr:rowOff>
    </xdr:from>
    <xdr:to>
      <xdr:col>22</xdr:col>
      <xdr:colOff>159025</xdr:colOff>
      <xdr:row>73</xdr:row>
      <xdr:rowOff>9525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C7FABA4-1056-4243-9A63-58424BFB9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90824" y="8258175"/>
          <a:ext cx="13039725" cy="5848350"/>
        </a:xfrm>
        <a:prstGeom prst="rect">
          <a:avLst/>
        </a:prstGeom>
      </xdr:spPr>
    </xdr:pic>
    <xdr:clientData/>
  </xdr:twoCellAnchor>
  <xdr:twoCellAnchor editAs="oneCell">
    <xdr:from>
      <xdr:col>23</xdr:col>
      <xdr:colOff>28575</xdr:colOff>
      <xdr:row>42</xdr:row>
      <xdr:rowOff>38100</xdr:rowOff>
    </xdr:from>
    <xdr:to>
      <xdr:col>30</xdr:col>
      <xdr:colOff>277100</xdr:colOff>
      <xdr:row>69</xdr:row>
      <xdr:rowOff>115029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77800D49-8950-4171-9644-2FE2756212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716250" y="8229600"/>
          <a:ext cx="6268325" cy="522042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002A3BB-13FA-4027-82D4-DE0FFC235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114300</xdr:colOff>
      <xdr:row>4</xdr:row>
      <xdr:rowOff>133349</xdr:rowOff>
    </xdr:from>
    <xdr:to>
      <xdr:col>19</xdr:col>
      <xdr:colOff>123825</xdr:colOff>
      <xdr:row>40</xdr:row>
      <xdr:rowOff>95250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141A6C0-1C74-415E-B1AF-048D89E542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20973" t="9495" r="22362" b="4447"/>
        <a:stretch/>
      </xdr:blipFill>
      <xdr:spPr>
        <a:xfrm>
          <a:off x="3162300" y="895349"/>
          <a:ext cx="8543925" cy="68199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</xdr:row>
      <xdr:rowOff>0</xdr:rowOff>
    </xdr:from>
    <xdr:to>
      <xdr:col>18</xdr:col>
      <xdr:colOff>96795</xdr:colOff>
      <xdr:row>89</xdr:row>
      <xdr:rowOff>48828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B376657-B105-4B29-ADF1-FE2FD46B1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8382000"/>
          <a:ext cx="11069595" cy="862132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91</xdr:row>
      <xdr:rowOff>0</xdr:rowOff>
    </xdr:from>
    <xdr:to>
      <xdr:col>18</xdr:col>
      <xdr:colOff>58689</xdr:colOff>
      <xdr:row>136</xdr:row>
      <xdr:rowOff>77407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66A92308-9352-4A20-9D85-879A9A4FF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7335500"/>
          <a:ext cx="11031489" cy="864990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139</xdr:row>
      <xdr:rowOff>0</xdr:rowOff>
    </xdr:from>
    <xdr:to>
      <xdr:col>21</xdr:col>
      <xdr:colOff>449439</xdr:colOff>
      <xdr:row>184</xdr:row>
      <xdr:rowOff>105986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F787EE09-6E22-4D72-AFED-A84591E8E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09600" y="26479500"/>
          <a:ext cx="12641439" cy="867848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187</xdr:row>
      <xdr:rowOff>0</xdr:rowOff>
    </xdr:from>
    <xdr:to>
      <xdr:col>22</xdr:col>
      <xdr:colOff>287577</xdr:colOff>
      <xdr:row>233</xdr:row>
      <xdr:rowOff>86960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AAB7B181-C74C-42F7-9B74-BD5737D144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09600" y="35623500"/>
          <a:ext cx="13089177" cy="884996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236</xdr:row>
      <xdr:rowOff>0</xdr:rowOff>
    </xdr:from>
    <xdr:to>
      <xdr:col>21</xdr:col>
      <xdr:colOff>535176</xdr:colOff>
      <xdr:row>280</xdr:row>
      <xdr:rowOff>105960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1620538E-ABFE-40A4-844A-94E62771A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9600" y="44958000"/>
          <a:ext cx="12727176" cy="848796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283</xdr:row>
      <xdr:rowOff>0</xdr:rowOff>
    </xdr:from>
    <xdr:to>
      <xdr:col>17</xdr:col>
      <xdr:colOff>277625</xdr:colOff>
      <xdr:row>328</xdr:row>
      <xdr:rowOff>125039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7194CE6C-79C6-4322-A875-DFFF93B54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09600" y="53911500"/>
          <a:ext cx="10031225" cy="8697539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353314</xdr:colOff>
      <xdr:row>35</xdr:row>
      <xdr:rowOff>46339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82EE81B-20AE-4325-847E-C3874F862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1935714" cy="671383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40</xdr:row>
      <xdr:rowOff>0</xdr:rowOff>
    </xdr:from>
    <xdr:to>
      <xdr:col>19</xdr:col>
      <xdr:colOff>173005</xdr:colOff>
      <xdr:row>86</xdr:row>
      <xdr:rowOff>20276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D1A6B5A-4B5E-4FA5-B5DC-6D5251787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9600" y="7620000"/>
          <a:ext cx="11145805" cy="878327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</xdr:row>
      <xdr:rowOff>0</xdr:rowOff>
    </xdr:from>
    <xdr:to>
      <xdr:col>18</xdr:col>
      <xdr:colOff>477763</xdr:colOff>
      <xdr:row>134</xdr:row>
      <xdr:rowOff>105986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516107D9-4BE2-4AE4-AE3E-4B632512E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9600" y="16954500"/>
          <a:ext cx="10840963" cy="8678486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22</xdr:col>
      <xdr:colOff>182872</xdr:colOff>
      <xdr:row>47</xdr:row>
      <xdr:rowOff>10776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261BC77-797F-4F8B-A774-15F7372F1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3594072" cy="8964276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57149</xdr:colOff>
      <xdr:row>0</xdr:row>
      <xdr:rowOff>123824</xdr:rowOff>
    </xdr:from>
    <xdr:to>
      <xdr:col>18</xdr:col>
      <xdr:colOff>180974</xdr:colOff>
      <xdr:row>32</xdr:row>
      <xdr:rowOff>38100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BCCC7AA-597A-46FA-89C1-AE4ECE2DD1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505" t="8599" r="1491" b="25481"/>
        <a:stretch/>
      </xdr:blipFill>
      <xdr:spPr>
        <a:xfrm>
          <a:off x="57149" y="123824"/>
          <a:ext cx="11096625" cy="6010276"/>
        </a:xfrm>
        <a:prstGeom prst="rect">
          <a:avLst/>
        </a:prstGeom>
      </xdr:spPr>
    </xdr:pic>
    <xdr:clientData/>
  </xdr:twoCellAnchor>
  <xdr:twoCellAnchor editAs="oneCell">
    <xdr:from>
      <xdr:col>9</xdr:col>
      <xdr:colOff>133350</xdr:colOff>
      <xdr:row>23</xdr:row>
      <xdr:rowOff>38100</xdr:rowOff>
    </xdr:from>
    <xdr:to>
      <xdr:col>30</xdr:col>
      <xdr:colOff>542924</xdr:colOff>
      <xdr:row>59</xdr:row>
      <xdr:rowOff>76200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BD2E65D-5B4D-432A-B82B-A70CFC62CB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321" t="16381" r="510" b="14475"/>
        <a:stretch/>
      </xdr:blipFill>
      <xdr:spPr>
        <a:xfrm>
          <a:off x="5619750" y="4419600"/>
          <a:ext cx="13211174" cy="68961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201670</xdr:colOff>
      <xdr:row>43</xdr:row>
      <xdr:rowOff>1143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8E6DCDB-8798-44B9-8957-459A116D9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1784070" cy="819264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E940E56-5725-4247-89F2-4250EF8EF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D44"/>
  <sheetViews>
    <sheetView tabSelected="1" topLeftCell="A136" zoomScale="115" zoomScaleNormal="115" workbookViewId="0">
      <selection activeCell="P31" sqref="P31"/>
    </sheetView>
  </sheetViews>
  <sheetFormatPr defaultRowHeight="15" x14ac:dyDescent="0.25"/>
  <cols>
    <col min="3" max="3" width="11.140625" bestFit="1" customWidth="1"/>
    <col min="4" max="4" width="12.5703125" bestFit="1" customWidth="1"/>
    <col min="5" max="6" width="12.5703125" customWidth="1"/>
    <col min="9" max="9" width="11" bestFit="1" customWidth="1"/>
    <col min="14" max="14" width="11.7109375" customWidth="1"/>
    <col min="17" max="17" width="11.140625" customWidth="1"/>
    <col min="18" max="19" width="11.7109375" customWidth="1"/>
    <col min="21" max="21" width="19.140625" customWidth="1"/>
    <col min="26" max="26" width="20.85546875" bestFit="1" customWidth="1"/>
    <col min="27" max="27" width="12.5703125" bestFit="1" customWidth="1"/>
    <col min="28" max="28" width="9.5703125" bestFit="1" customWidth="1"/>
    <col min="30" max="30" width="19.85546875" bestFit="1" customWidth="1"/>
  </cols>
  <sheetData>
    <row r="1" spans="1:30" s="1" customFormat="1" ht="30" x14ac:dyDescent="0.25">
      <c r="A1" s="1">
        <v>7</v>
      </c>
      <c r="B1" s="1" t="str">
        <f>L1</f>
        <v>Date</v>
      </c>
      <c r="C1" s="1" t="s">
        <v>10</v>
      </c>
      <c r="D1" s="1" t="s">
        <v>0</v>
      </c>
      <c r="E1" s="1" t="s">
        <v>11</v>
      </c>
      <c r="F1" s="1" t="s">
        <v>12</v>
      </c>
      <c r="G1" s="1" t="s">
        <v>9</v>
      </c>
      <c r="H1" s="1" t="s">
        <v>7</v>
      </c>
      <c r="I1" s="1" t="s">
        <v>8</v>
      </c>
      <c r="K1" s="1" t="s">
        <v>1</v>
      </c>
      <c r="L1" s="1" t="s">
        <v>15</v>
      </c>
      <c r="M1" s="1" t="s">
        <v>13</v>
      </c>
      <c r="N1" s="1" t="s">
        <v>2</v>
      </c>
      <c r="O1" s="1" t="s">
        <v>3</v>
      </c>
      <c r="P1" s="1" t="s">
        <v>14</v>
      </c>
      <c r="Q1" s="1" t="s">
        <v>4</v>
      </c>
      <c r="R1" s="1" t="s">
        <v>5</v>
      </c>
      <c r="S1" s="1" t="s">
        <v>0</v>
      </c>
      <c r="T1" s="1" t="s">
        <v>6</v>
      </c>
      <c r="U1" s="1" t="s">
        <v>9</v>
      </c>
      <c r="V1" s="1" t="s">
        <v>7</v>
      </c>
      <c r="W1" s="1" t="s">
        <v>8</v>
      </c>
    </row>
    <row r="2" spans="1:30" x14ac:dyDescent="0.25">
      <c r="A2">
        <f t="shared" ref="A2:A18" si="0">K2</f>
        <v>0</v>
      </c>
      <c r="B2" s="1">
        <f t="shared" ref="B2:B18" si="1">L2</f>
        <v>0</v>
      </c>
      <c r="C2" s="2">
        <f t="shared" ref="C2:C18" si="2">R2</f>
        <v>5860</v>
      </c>
      <c r="D2">
        <f t="shared" ref="D2:D18" si="3">S2</f>
        <v>9500000</v>
      </c>
      <c r="E2">
        <f t="shared" ref="E2:E18" si="4">T2</f>
        <v>1621</v>
      </c>
      <c r="F2">
        <f t="shared" ref="F2:F18" si="5">ROUND((E2/10.764),0)</f>
        <v>151</v>
      </c>
      <c r="G2" t="str">
        <f t="shared" ref="G2:G18" si="6">U2</f>
        <v>LB</v>
      </c>
      <c r="H2" t="str">
        <f t="shared" ref="H2:H18" si="7">V2</f>
        <v>usar</v>
      </c>
      <c r="I2">
        <f t="shared" ref="I2:I18" si="8">W2</f>
        <v>0</v>
      </c>
      <c r="M2" s="6">
        <v>0</v>
      </c>
      <c r="N2" s="6">
        <f t="shared" ref="N2:N18" si="9">M2*2.47107605477881</f>
        <v>0</v>
      </c>
      <c r="O2" s="6">
        <f t="shared" ref="O2:O18" si="10">N2*40.0001976870614</f>
        <v>0</v>
      </c>
      <c r="P2" s="6">
        <f t="shared" ref="P2:P18" si="11">O2*121.0167464</f>
        <v>0</v>
      </c>
      <c r="Q2" s="6">
        <f t="shared" ref="Q2:Q18" si="12">P2*8.99870078651798</f>
        <v>0</v>
      </c>
      <c r="R2" s="2">
        <v>5860</v>
      </c>
      <c r="S2">
        <v>9500000</v>
      </c>
      <c r="T2">
        <f t="shared" ref="T2:T18" si="13">ROUND((S2/R2),0)</f>
        <v>1621</v>
      </c>
      <c r="U2" t="s">
        <v>48</v>
      </c>
      <c r="V2" t="s">
        <v>30</v>
      </c>
    </row>
    <row r="3" spans="1:30" x14ac:dyDescent="0.25">
      <c r="A3">
        <f t="shared" si="0"/>
        <v>0</v>
      </c>
      <c r="B3" s="1">
        <f t="shared" si="1"/>
        <v>0</v>
      </c>
      <c r="C3" s="2">
        <f t="shared" si="2"/>
        <v>6800</v>
      </c>
      <c r="D3">
        <f t="shared" si="3"/>
        <v>16592000</v>
      </c>
      <c r="E3">
        <f t="shared" si="4"/>
        <v>2440</v>
      </c>
      <c r="F3">
        <f t="shared" si="5"/>
        <v>227</v>
      </c>
      <c r="G3">
        <f t="shared" si="6"/>
        <v>0</v>
      </c>
      <c r="H3" t="str">
        <f t="shared" si="7"/>
        <v>Usar</v>
      </c>
      <c r="I3">
        <f t="shared" si="8"/>
        <v>0</v>
      </c>
      <c r="M3" s="6">
        <v>0</v>
      </c>
      <c r="N3" s="6">
        <f t="shared" si="9"/>
        <v>0</v>
      </c>
      <c r="O3" s="6">
        <f t="shared" si="10"/>
        <v>0</v>
      </c>
      <c r="P3" s="6">
        <f t="shared" si="11"/>
        <v>0</v>
      </c>
      <c r="Q3" s="6">
        <f t="shared" si="12"/>
        <v>0</v>
      </c>
      <c r="R3" s="2">
        <v>6800</v>
      </c>
      <c r="S3">
        <v>16592000</v>
      </c>
      <c r="T3">
        <f t="shared" si="13"/>
        <v>2440</v>
      </c>
      <c r="V3" t="s">
        <v>42</v>
      </c>
    </row>
    <row r="4" spans="1:30" x14ac:dyDescent="0.25">
      <c r="A4">
        <f t="shared" si="0"/>
        <v>0</v>
      </c>
      <c r="B4" s="1">
        <f t="shared" si="1"/>
        <v>0</v>
      </c>
      <c r="C4" s="2">
        <f t="shared" si="2"/>
        <v>58678.869039908124</v>
      </c>
      <c r="D4">
        <f t="shared" si="3"/>
        <v>240000000</v>
      </c>
      <c r="E4">
        <f t="shared" si="4"/>
        <v>4090</v>
      </c>
      <c r="F4">
        <f t="shared" si="5"/>
        <v>380</v>
      </c>
      <c r="G4" t="str">
        <f t="shared" si="6"/>
        <v>LB</v>
      </c>
      <c r="H4">
        <f t="shared" si="7"/>
        <v>0</v>
      </c>
      <c r="I4">
        <f t="shared" si="8"/>
        <v>0</v>
      </c>
      <c r="M4" s="6">
        <v>0</v>
      </c>
      <c r="N4" s="6">
        <v>14.5</v>
      </c>
      <c r="O4" s="6">
        <f t="shared" si="10"/>
        <v>580.00286646239033</v>
      </c>
      <c r="P4" s="6">
        <f t="shared" si="11"/>
        <v>70190.059801952157</v>
      </c>
      <c r="Q4" s="6">
        <f t="shared" si="12"/>
        <v>631619.34634557099</v>
      </c>
      <c r="R4" s="2">
        <f t="shared" ref="R4:R18" si="14">Q4/10.764</f>
        <v>58678.869039908124</v>
      </c>
      <c r="S4">
        <v>240000000</v>
      </c>
      <c r="T4">
        <f t="shared" si="13"/>
        <v>4090</v>
      </c>
      <c r="U4" t="s">
        <v>48</v>
      </c>
    </row>
    <row r="5" spans="1:30" x14ac:dyDescent="0.25">
      <c r="A5">
        <f t="shared" si="0"/>
        <v>0</v>
      </c>
      <c r="B5" s="1">
        <f t="shared" si="1"/>
        <v>0</v>
      </c>
      <c r="C5" s="2">
        <f t="shared" si="2"/>
        <v>780</v>
      </c>
      <c r="D5">
        <f t="shared" si="3"/>
        <v>1200000</v>
      </c>
      <c r="E5">
        <f t="shared" si="4"/>
        <v>1538</v>
      </c>
      <c r="F5">
        <f t="shared" si="5"/>
        <v>143</v>
      </c>
      <c r="G5" t="str">
        <f t="shared" si="6"/>
        <v>Agr. Land</v>
      </c>
      <c r="H5">
        <f t="shared" si="7"/>
        <v>0</v>
      </c>
      <c r="I5">
        <f t="shared" si="8"/>
        <v>0</v>
      </c>
      <c r="M5" s="6">
        <v>0</v>
      </c>
      <c r="N5" s="6">
        <f t="shared" si="9"/>
        <v>0</v>
      </c>
      <c r="O5" s="6">
        <f t="shared" si="10"/>
        <v>0</v>
      </c>
      <c r="P5" s="6">
        <f t="shared" si="11"/>
        <v>0</v>
      </c>
      <c r="Q5" s="6">
        <f t="shared" si="12"/>
        <v>0</v>
      </c>
      <c r="R5" s="2">
        <v>780</v>
      </c>
      <c r="S5">
        <v>1200000</v>
      </c>
      <c r="T5">
        <f t="shared" si="13"/>
        <v>1538</v>
      </c>
      <c r="U5" t="s">
        <v>60</v>
      </c>
      <c r="AB5" s="3"/>
    </row>
    <row r="6" spans="1:30" x14ac:dyDescent="0.25">
      <c r="A6">
        <f t="shared" si="0"/>
        <v>0</v>
      </c>
      <c r="B6" s="1">
        <f t="shared" si="1"/>
        <v>0</v>
      </c>
      <c r="C6" s="2">
        <f t="shared" si="2"/>
        <v>1650</v>
      </c>
      <c r="D6">
        <f t="shared" si="3"/>
        <v>1400000</v>
      </c>
      <c r="E6">
        <f t="shared" si="4"/>
        <v>848</v>
      </c>
      <c r="F6">
        <f t="shared" si="5"/>
        <v>79</v>
      </c>
      <c r="G6">
        <f t="shared" si="6"/>
        <v>0</v>
      </c>
      <c r="H6">
        <f t="shared" si="7"/>
        <v>0</v>
      </c>
      <c r="I6">
        <f t="shared" si="8"/>
        <v>0</v>
      </c>
      <c r="M6" s="6">
        <v>0</v>
      </c>
      <c r="N6" s="6">
        <f t="shared" si="9"/>
        <v>0</v>
      </c>
      <c r="O6" s="6">
        <f t="shared" si="10"/>
        <v>0</v>
      </c>
      <c r="P6" s="6">
        <f t="shared" si="11"/>
        <v>0</v>
      </c>
      <c r="Q6" s="6">
        <f t="shared" si="12"/>
        <v>0</v>
      </c>
      <c r="R6" s="2">
        <v>1650</v>
      </c>
      <c r="S6">
        <v>1400000</v>
      </c>
      <c r="T6">
        <f t="shared" si="13"/>
        <v>848</v>
      </c>
    </row>
    <row r="7" spans="1:30" x14ac:dyDescent="0.25">
      <c r="A7">
        <f t="shared" si="0"/>
        <v>0</v>
      </c>
      <c r="B7" s="1">
        <f t="shared" si="1"/>
        <v>0</v>
      </c>
      <c r="C7" s="2">
        <f t="shared" si="2"/>
        <v>0</v>
      </c>
      <c r="D7">
        <f t="shared" si="3"/>
        <v>0</v>
      </c>
      <c r="E7" t="e">
        <f t="shared" si="4"/>
        <v>#DIV/0!</v>
      </c>
      <c r="F7" t="e">
        <f t="shared" si="5"/>
        <v>#DIV/0!</v>
      </c>
      <c r="G7">
        <f t="shared" si="6"/>
        <v>0</v>
      </c>
      <c r="H7">
        <f t="shared" si="7"/>
        <v>0</v>
      </c>
      <c r="I7">
        <f t="shared" si="8"/>
        <v>0</v>
      </c>
      <c r="M7" s="6">
        <v>0</v>
      </c>
      <c r="N7" s="6">
        <f t="shared" si="9"/>
        <v>0</v>
      </c>
      <c r="O7" s="6">
        <f t="shared" si="10"/>
        <v>0</v>
      </c>
      <c r="P7" s="6">
        <f t="shared" si="11"/>
        <v>0</v>
      </c>
      <c r="Q7" s="6">
        <f t="shared" si="12"/>
        <v>0</v>
      </c>
      <c r="R7" s="2">
        <f t="shared" si="14"/>
        <v>0</v>
      </c>
      <c r="S7">
        <v>0</v>
      </c>
      <c r="T7" t="e">
        <f t="shared" si="13"/>
        <v>#DIV/0!</v>
      </c>
      <c r="AA7" s="3"/>
    </row>
    <row r="8" spans="1:30" x14ac:dyDescent="0.25">
      <c r="A8">
        <f t="shared" si="0"/>
        <v>0</v>
      </c>
      <c r="B8" s="1">
        <f t="shared" si="1"/>
        <v>0</v>
      </c>
      <c r="C8" s="2">
        <f t="shared" si="2"/>
        <v>0</v>
      </c>
      <c r="D8">
        <f t="shared" si="3"/>
        <v>0</v>
      </c>
      <c r="E8" t="e">
        <f t="shared" si="4"/>
        <v>#DIV/0!</v>
      </c>
      <c r="F8" t="e">
        <f t="shared" si="5"/>
        <v>#DIV/0!</v>
      </c>
      <c r="G8">
        <f t="shared" si="6"/>
        <v>0</v>
      </c>
      <c r="H8">
        <f t="shared" si="7"/>
        <v>0</v>
      </c>
      <c r="I8">
        <f t="shared" si="8"/>
        <v>0</v>
      </c>
      <c r="M8" s="6">
        <v>0</v>
      </c>
      <c r="N8" s="6">
        <f t="shared" si="9"/>
        <v>0</v>
      </c>
      <c r="O8" s="6">
        <f t="shared" si="10"/>
        <v>0</v>
      </c>
      <c r="P8" s="6">
        <f t="shared" si="11"/>
        <v>0</v>
      </c>
      <c r="Q8" s="6">
        <f t="shared" si="12"/>
        <v>0</v>
      </c>
      <c r="R8" s="2">
        <f t="shared" si="14"/>
        <v>0</v>
      </c>
      <c r="S8">
        <v>0</v>
      </c>
      <c r="T8" t="e">
        <f t="shared" si="13"/>
        <v>#DIV/0!</v>
      </c>
      <c r="Z8" s="5"/>
    </row>
    <row r="9" spans="1:30" x14ac:dyDescent="0.25">
      <c r="A9">
        <f t="shared" si="0"/>
        <v>0</v>
      </c>
      <c r="B9" s="1">
        <f t="shared" si="1"/>
        <v>0</v>
      </c>
      <c r="C9" s="2">
        <f t="shared" si="2"/>
        <v>0</v>
      </c>
      <c r="D9">
        <f t="shared" si="3"/>
        <v>0</v>
      </c>
      <c r="E9" t="e">
        <f t="shared" si="4"/>
        <v>#DIV/0!</v>
      </c>
      <c r="F9" t="e">
        <f t="shared" si="5"/>
        <v>#DIV/0!</v>
      </c>
      <c r="G9">
        <f t="shared" si="6"/>
        <v>0</v>
      </c>
      <c r="H9">
        <f t="shared" si="7"/>
        <v>0</v>
      </c>
      <c r="I9">
        <f t="shared" si="8"/>
        <v>0</v>
      </c>
      <c r="M9" s="6">
        <v>0</v>
      </c>
      <c r="N9" s="6">
        <f t="shared" si="9"/>
        <v>0</v>
      </c>
      <c r="O9" s="6">
        <f t="shared" si="10"/>
        <v>0</v>
      </c>
      <c r="P9" s="6">
        <f t="shared" si="11"/>
        <v>0</v>
      </c>
      <c r="Q9" s="6">
        <f t="shared" si="12"/>
        <v>0</v>
      </c>
      <c r="R9" s="2">
        <f t="shared" si="14"/>
        <v>0</v>
      </c>
      <c r="S9">
        <v>0</v>
      </c>
      <c r="T9" t="e">
        <f t="shared" si="13"/>
        <v>#DIV/0!</v>
      </c>
    </row>
    <row r="10" spans="1:30" x14ac:dyDescent="0.25">
      <c r="A10">
        <f t="shared" si="0"/>
        <v>0</v>
      </c>
      <c r="B10" s="1">
        <f t="shared" si="1"/>
        <v>0</v>
      </c>
      <c r="C10" s="2">
        <f t="shared" si="2"/>
        <v>0</v>
      </c>
      <c r="D10">
        <f t="shared" si="3"/>
        <v>0</v>
      </c>
      <c r="E10" t="e">
        <f t="shared" si="4"/>
        <v>#DIV/0!</v>
      </c>
      <c r="F10" t="e">
        <f t="shared" si="5"/>
        <v>#DIV/0!</v>
      </c>
      <c r="G10">
        <f t="shared" si="6"/>
        <v>0</v>
      </c>
      <c r="H10">
        <f t="shared" si="7"/>
        <v>0</v>
      </c>
      <c r="I10">
        <f t="shared" si="8"/>
        <v>0</v>
      </c>
      <c r="M10" s="6">
        <v>0</v>
      </c>
      <c r="N10" s="6">
        <f t="shared" si="9"/>
        <v>0</v>
      </c>
      <c r="O10" s="6">
        <f t="shared" si="10"/>
        <v>0</v>
      </c>
      <c r="P10" s="6">
        <f t="shared" si="11"/>
        <v>0</v>
      </c>
      <c r="Q10" s="6">
        <f t="shared" si="12"/>
        <v>0</v>
      </c>
      <c r="R10" s="2">
        <f t="shared" si="14"/>
        <v>0</v>
      </c>
      <c r="S10">
        <v>0</v>
      </c>
      <c r="T10" t="e">
        <f t="shared" si="13"/>
        <v>#DIV/0!</v>
      </c>
    </row>
    <row r="11" spans="1:30" x14ac:dyDescent="0.25">
      <c r="A11">
        <f t="shared" si="0"/>
        <v>0</v>
      </c>
      <c r="B11" s="1">
        <f t="shared" si="1"/>
        <v>0</v>
      </c>
      <c r="C11" s="2">
        <f t="shared" si="2"/>
        <v>0</v>
      </c>
      <c r="D11">
        <f t="shared" si="3"/>
        <v>0</v>
      </c>
      <c r="E11" t="e">
        <f t="shared" si="4"/>
        <v>#DIV/0!</v>
      </c>
      <c r="F11" t="e">
        <f t="shared" si="5"/>
        <v>#DIV/0!</v>
      </c>
      <c r="G11">
        <f t="shared" si="6"/>
        <v>0</v>
      </c>
      <c r="H11">
        <f t="shared" si="7"/>
        <v>0</v>
      </c>
      <c r="I11">
        <f t="shared" si="8"/>
        <v>0</v>
      </c>
      <c r="M11" s="6">
        <v>0</v>
      </c>
      <c r="N11" s="6">
        <f t="shared" si="9"/>
        <v>0</v>
      </c>
      <c r="O11" s="6">
        <f t="shared" si="10"/>
        <v>0</v>
      </c>
      <c r="P11" s="6">
        <f t="shared" si="11"/>
        <v>0</v>
      </c>
      <c r="Q11" s="6">
        <f t="shared" si="12"/>
        <v>0</v>
      </c>
      <c r="R11" s="2">
        <f t="shared" si="14"/>
        <v>0</v>
      </c>
      <c r="S11">
        <v>0</v>
      </c>
      <c r="T11" t="e">
        <f t="shared" si="13"/>
        <v>#DIV/0!</v>
      </c>
      <c r="Z11" s="4"/>
      <c r="AD11" s="4"/>
    </row>
    <row r="12" spans="1:30" x14ac:dyDescent="0.25">
      <c r="A12">
        <f t="shared" si="0"/>
        <v>0</v>
      </c>
      <c r="B12" s="1">
        <f t="shared" si="1"/>
        <v>0</v>
      </c>
      <c r="C12" s="2">
        <f t="shared" si="2"/>
        <v>0</v>
      </c>
      <c r="D12">
        <f t="shared" si="3"/>
        <v>0</v>
      </c>
      <c r="E12" t="e">
        <f t="shared" si="4"/>
        <v>#DIV/0!</v>
      </c>
      <c r="F12" t="e">
        <f t="shared" si="5"/>
        <v>#DIV/0!</v>
      </c>
      <c r="G12">
        <f t="shared" si="6"/>
        <v>0</v>
      </c>
      <c r="H12">
        <f t="shared" si="7"/>
        <v>0</v>
      </c>
      <c r="I12">
        <f t="shared" si="8"/>
        <v>0</v>
      </c>
      <c r="M12" s="6">
        <v>0</v>
      </c>
      <c r="N12" s="6">
        <f t="shared" si="9"/>
        <v>0</v>
      </c>
      <c r="O12" s="6">
        <f t="shared" si="10"/>
        <v>0</v>
      </c>
      <c r="P12" s="6">
        <f t="shared" si="11"/>
        <v>0</v>
      </c>
      <c r="Q12" s="6">
        <f t="shared" si="12"/>
        <v>0</v>
      </c>
      <c r="R12" s="2">
        <f t="shared" si="14"/>
        <v>0</v>
      </c>
      <c r="S12">
        <v>0</v>
      </c>
      <c r="T12" t="e">
        <f t="shared" si="13"/>
        <v>#DIV/0!</v>
      </c>
    </row>
    <row r="13" spans="1:30" x14ac:dyDescent="0.25">
      <c r="A13">
        <f t="shared" si="0"/>
        <v>0</v>
      </c>
      <c r="B13" s="1">
        <f t="shared" si="1"/>
        <v>0</v>
      </c>
      <c r="C13" s="2">
        <f t="shared" si="2"/>
        <v>0</v>
      </c>
      <c r="D13">
        <f t="shared" si="3"/>
        <v>0</v>
      </c>
      <c r="E13" t="e">
        <f t="shared" si="4"/>
        <v>#DIV/0!</v>
      </c>
      <c r="F13" t="e">
        <f t="shared" si="5"/>
        <v>#DIV/0!</v>
      </c>
      <c r="G13">
        <f t="shared" si="6"/>
        <v>0</v>
      </c>
      <c r="H13">
        <f t="shared" si="7"/>
        <v>0</v>
      </c>
      <c r="I13">
        <f t="shared" si="8"/>
        <v>0</v>
      </c>
      <c r="M13" s="6">
        <v>0</v>
      </c>
      <c r="N13" s="6">
        <f t="shared" si="9"/>
        <v>0</v>
      </c>
      <c r="O13" s="6">
        <f t="shared" si="10"/>
        <v>0</v>
      </c>
      <c r="P13" s="6">
        <f t="shared" si="11"/>
        <v>0</v>
      </c>
      <c r="Q13" s="6">
        <f t="shared" si="12"/>
        <v>0</v>
      </c>
      <c r="R13" s="2">
        <f t="shared" si="14"/>
        <v>0</v>
      </c>
      <c r="S13">
        <v>0</v>
      </c>
      <c r="T13" t="e">
        <f t="shared" si="13"/>
        <v>#DIV/0!</v>
      </c>
    </row>
    <row r="14" spans="1:30" x14ac:dyDescent="0.25">
      <c r="A14">
        <f t="shared" si="0"/>
        <v>0</v>
      </c>
      <c r="B14" s="1">
        <f t="shared" si="1"/>
        <v>0</v>
      </c>
      <c r="C14" s="2">
        <f t="shared" si="2"/>
        <v>0</v>
      </c>
      <c r="D14">
        <f t="shared" si="3"/>
        <v>0</v>
      </c>
      <c r="E14" t="e">
        <f t="shared" si="4"/>
        <v>#DIV/0!</v>
      </c>
      <c r="F14" t="e">
        <f t="shared" si="5"/>
        <v>#DIV/0!</v>
      </c>
      <c r="G14">
        <f t="shared" si="6"/>
        <v>0</v>
      </c>
      <c r="H14">
        <f t="shared" si="7"/>
        <v>0</v>
      </c>
      <c r="I14">
        <f t="shared" si="8"/>
        <v>0</v>
      </c>
      <c r="M14" s="6">
        <v>0</v>
      </c>
      <c r="N14" s="6">
        <f t="shared" si="9"/>
        <v>0</v>
      </c>
      <c r="O14" s="6">
        <f t="shared" si="10"/>
        <v>0</v>
      </c>
      <c r="P14" s="6">
        <f t="shared" si="11"/>
        <v>0</v>
      </c>
      <c r="Q14" s="6">
        <f t="shared" si="12"/>
        <v>0</v>
      </c>
      <c r="R14" s="2">
        <f t="shared" si="14"/>
        <v>0</v>
      </c>
      <c r="S14">
        <v>0</v>
      </c>
      <c r="T14" t="e">
        <f t="shared" si="13"/>
        <v>#DIV/0!</v>
      </c>
    </row>
    <row r="15" spans="1:30" x14ac:dyDescent="0.25">
      <c r="A15">
        <f t="shared" si="0"/>
        <v>0</v>
      </c>
      <c r="B15" s="1">
        <f t="shared" si="1"/>
        <v>0</v>
      </c>
      <c r="C15" s="2">
        <f t="shared" si="2"/>
        <v>0</v>
      </c>
      <c r="D15">
        <f t="shared" si="3"/>
        <v>0</v>
      </c>
      <c r="E15" t="e">
        <f t="shared" si="4"/>
        <v>#DIV/0!</v>
      </c>
      <c r="F15" t="e">
        <f t="shared" si="5"/>
        <v>#DIV/0!</v>
      </c>
      <c r="G15">
        <f t="shared" si="6"/>
        <v>0</v>
      </c>
      <c r="H15">
        <f t="shared" si="7"/>
        <v>0</v>
      </c>
      <c r="I15">
        <f t="shared" si="8"/>
        <v>0</v>
      </c>
      <c r="M15" s="6">
        <v>0</v>
      </c>
      <c r="N15" s="6">
        <f t="shared" si="9"/>
        <v>0</v>
      </c>
      <c r="O15" s="6">
        <f t="shared" si="10"/>
        <v>0</v>
      </c>
      <c r="P15" s="6">
        <f t="shared" si="11"/>
        <v>0</v>
      </c>
      <c r="Q15" s="6">
        <f t="shared" si="12"/>
        <v>0</v>
      </c>
      <c r="R15" s="2">
        <f t="shared" si="14"/>
        <v>0</v>
      </c>
      <c r="S15">
        <v>0</v>
      </c>
      <c r="T15" t="e">
        <f t="shared" si="13"/>
        <v>#DIV/0!</v>
      </c>
    </row>
    <row r="16" spans="1:30" x14ac:dyDescent="0.25">
      <c r="A16">
        <f t="shared" si="0"/>
        <v>0</v>
      </c>
      <c r="B16" s="1">
        <f t="shared" si="1"/>
        <v>0</v>
      </c>
      <c r="C16" s="2">
        <f t="shared" si="2"/>
        <v>0</v>
      </c>
      <c r="D16">
        <f t="shared" si="3"/>
        <v>0</v>
      </c>
      <c r="E16" t="e">
        <f t="shared" si="4"/>
        <v>#DIV/0!</v>
      </c>
      <c r="F16" t="e">
        <f t="shared" si="5"/>
        <v>#DIV/0!</v>
      </c>
      <c r="G16">
        <f t="shared" si="6"/>
        <v>0</v>
      </c>
      <c r="H16">
        <f t="shared" si="7"/>
        <v>0</v>
      </c>
      <c r="I16">
        <f t="shared" si="8"/>
        <v>0</v>
      </c>
      <c r="M16" s="6">
        <v>0</v>
      </c>
      <c r="N16" s="6">
        <f t="shared" si="9"/>
        <v>0</v>
      </c>
      <c r="O16" s="6">
        <f t="shared" si="10"/>
        <v>0</v>
      </c>
      <c r="P16" s="6">
        <f t="shared" si="11"/>
        <v>0</v>
      </c>
      <c r="Q16" s="6">
        <f t="shared" si="12"/>
        <v>0</v>
      </c>
      <c r="R16" s="2">
        <f t="shared" si="14"/>
        <v>0</v>
      </c>
      <c r="S16">
        <v>0</v>
      </c>
      <c r="T16" t="e">
        <f t="shared" si="13"/>
        <v>#DIV/0!</v>
      </c>
    </row>
    <row r="17" spans="1:30" x14ac:dyDescent="0.25">
      <c r="A17">
        <f t="shared" si="0"/>
        <v>0</v>
      </c>
      <c r="B17" s="1">
        <f t="shared" si="1"/>
        <v>0</v>
      </c>
      <c r="C17" s="2">
        <f t="shared" si="2"/>
        <v>0</v>
      </c>
      <c r="D17">
        <f t="shared" si="3"/>
        <v>0</v>
      </c>
      <c r="E17" t="e">
        <f t="shared" si="4"/>
        <v>#DIV/0!</v>
      </c>
      <c r="F17" t="e">
        <f t="shared" si="5"/>
        <v>#DIV/0!</v>
      </c>
      <c r="G17">
        <f t="shared" si="6"/>
        <v>0</v>
      </c>
      <c r="H17">
        <f t="shared" si="7"/>
        <v>0</v>
      </c>
      <c r="I17">
        <f t="shared" si="8"/>
        <v>0</v>
      </c>
      <c r="M17" s="6">
        <v>0</v>
      </c>
      <c r="N17" s="6">
        <f t="shared" si="9"/>
        <v>0</v>
      </c>
      <c r="O17" s="6">
        <f t="shared" si="10"/>
        <v>0</v>
      </c>
      <c r="P17" s="6">
        <f t="shared" si="11"/>
        <v>0</v>
      </c>
      <c r="Q17" s="6">
        <f t="shared" si="12"/>
        <v>0</v>
      </c>
      <c r="R17" s="2">
        <f t="shared" si="14"/>
        <v>0</v>
      </c>
      <c r="S17">
        <v>0</v>
      </c>
      <c r="T17" t="e">
        <f t="shared" si="13"/>
        <v>#DIV/0!</v>
      </c>
    </row>
    <row r="18" spans="1:30" x14ac:dyDescent="0.25">
      <c r="A18">
        <f t="shared" si="0"/>
        <v>0</v>
      </c>
      <c r="B18" s="1">
        <f t="shared" si="1"/>
        <v>0</v>
      </c>
      <c r="C18" s="2">
        <f t="shared" si="2"/>
        <v>0</v>
      </c>
      <c r="D18">
        <f t="shared" si="3"/>
        <v>0</v>
      </c>
      <c r="E18" t="e">
        <f t="shared" si="4"/>
        <v>#DIV/0!</v>
      </c>
      <c r="F18" t="e">
        <f t="shared" si="5"/>
        <v>#DIV/0!</v>
      </c>
      <c r="G18">
        <f t="shared" si="6"/>
        <v>0</v>
      </c>
      <c r="H18">
        <f t="shared" si="7"/>
        <v>0</v>
      </c>
      <c r="I18">
        <f t="shared" si="8"/>
        <v>0</v>
      </c>
      <c r="M18" s="6">
        <v>0</v>
      </c>
      <c r="N18" s="6">
        <f t="shared" si="9"/>
        <v>0</v>
      </c>
      <c r="O18" s="6">
        <f t="shared" si="10"/>
        <v>0</v>
      </c>
      <c r="P18" s="6">
        <f t="shared" si="11"/>
        <v>0</v>
      </c>
      <c r="Q18" s="6">
        <f t="shared" si="12"/>
        <v>0</v>
      </c>
      <c r="R18" s="2">
        <f t="shared" si="14"/>
        <v>0</v>
      </c>
      <c r="S18">
        <v>0</v>
      </c>
      <c r="T18" t="e">
        <f t="shared" si="13"/>
        <v>#DIV/0!</v>
      </c>
    </row>
    <row r="19" spans="1:30" x14ac:dyDescent="0.25">
      <c r="AA19" s="3"/>
    </row>
    <row r="20" spans="1:30" x14ac:dyDescent="0.25">
      <c r="J20" t="s">
        <v>38</v>
      </c>
      <c r="AD20" s="5"/>
    </row>
    <row r="21" spans="1:30" x14ac:dyDescent="0.25">
      <c r="H21" s="8" t="s">
        <v>39</v>
      </c>
    </row>
    <row r="22" spans="1:30" x14ac:dyDescent="0.25">
      <c r="I22" t="s">
        <v>16</v>
      </c>
    </row>
    <row r="23" spans="1:30" x14ac:dyDescent="0.25">
      <c r="G23" t="s">
        <v>20</v>
      </c>
      <c r="J23" s="7"/>
      <c r="N23" t="s">
        <v>52</v>
      </c>
      <c r="O23" t="s">
        <v>40</v>
      </c>
    </row>
    <row r="24" spans="1:30" x14ac:dyDescent="0.25">
      <c r="G24" t="s">
        <v>19</v>
      </c>
      <c r="H24">
        <v>85</v>
      </c>
      <c r="I24" t="s">
        <v>17</v>
      </c>
      <c r="J24" s="14">
        <v>24000</v>
      </c>
      <c r="K24" s="10" t="s">
        <v>37</v>
      </c>
      <c r="L24" t="s">
        <v>49</v>
      </c>
      <c r="N24" t="s">
        <v>50</v>
      </c>
      <c r="R24" s="8" t="s">
        <v>41</v>
      </c>
      <c r="S24" s="8" t="s">
        <v>43</v>
      </c>
      <c r="T24" s="8" t="s">
        <v>44</v>
      </c>
      <c r="U24" s="8" t="s">
        <v>45</v>
      </c>
      <c r="V24" s="8" t="s">
        <v>46</v>
      </c>
      <c r="W24" s="8" t="s">
        <v>47</v>
      </c>
    </row>
    <row r="25" spans="1:30" x14ac:dyDescent="0.25">
      <c r="G25" t="s">
        <v>19</v>
      </c>
      <c r="H25" t="s">
        <v>18</v>
      </c>
      <c r="I25" t="s">
        <v>21</v>
      </c>
      <c r="J25" s="14">
        <v>4000</v>
      </c>
      <c r="L25" t="s">
        <v>51</v>
      </c>
      <c r="N25" t="s">
        <v>50</v>
      </c>
      <c r="R25" t="s">
        <v>19</v>
      </c>
      <c r="S25">
        <f>J33</f>
        <v>68270</v>
      </c>
      <c r="T25">
        <v>0</v>
      </c>
      <c r="U25">
        <f>T25*S25</f>
        <v>0</v>
      </c>
      <c r="V25">
        <f>U25*85%</f>
        <v>0</v>
      </c>
      <c r="W25">
        <f>U25*70%</f>
        <v>0</v>
      </c>
    </row>
    <row r="26" spans="1:30" x14ac:dyDescent="0.25">
      <c r="G26" t="s">
        <v>19</v>
      </c>
      <c r="H26" t="s">
        <v>22</v>
      </c>
      <c r="I26">
        <v>0.35399999999999998</v>
      </c>
      <c r="J26" s="14">
        <v>3540</v>
      </c>
      <c r="L26" t="s">
        <v>49</v>
      </c>
      <c r="M26" t="s">
        <v>50</v>
      </c>
      <c r="N26" t="s">
        <v>50</v>
      </c>
      <c r="R26" t="s">
        <v>42</v>
      </c>
      <c r="S26">
        <f>J39</f>
        <v>4500</v>
      </c>
      <c r="T26">
        <v>0</v>
      </c>
      <c r="U26">
        <f>T26*S26</f>
        <v>0</v>
      </c>
      <c r="V26">
        <f>U26*85%</f>
        <v>0</v>
      </c>
      <c r="W26">
        <f>U26*70%</f>
        <v>0</v>
      </c>
    </row>
    <row r="27" spans="1:30" x14ac:dyDescent="0.25">
      <c r="G27" t="s">
        <v>19</v>
      </c>
      <c r="H27" t="s">
        <v>23</v>
      </c>
      <c r="I27">
        <v>0.35899999999999999</v>
      </c>
      <c r="J27" s="14">
        <v>3590</v>
      </c>
      <c r="K27" s="10"/>
      <c r="L27" t="s">
        <v>49</v>
      </c>
      <c r="M27" t="s">
        <v>50</v>
      </c>
      <c r="N27" t="s">
        <v>50</v>
      </c>
    </row>
    <row r="28" spans="1:30" x14ac:dyDescent="0.25">
      <c r="G28" t="s">
        <v>19</v>
      </c>
      <c r="H28">
        <v>88</v>
      </c>
      <c r="I28">
        <v>0.185</v>
      </c>
      <c r="J28" s="14">
        <v>1850</v>
      </c>
      <c r="K28" s="10" t="s">
        <v>37</v>
      </c>
      <c r="L28" t="s">
        <v>49</v>
      </c>
      <c r="M28" t="s">
        <v>50</v>
      </c>
      <c r="N28" t="s">
        <v>50</v>
      </c>
      <c r="R28" s="8" t="s">
        <v>54</v>
      </c>
    </row>
    <row r="29" spans="1:30" x14ac:dyDescent="0.25">
      <c r="F29" s="11"/>
      <c r="G29" s="11" t="s">
        <v>19</v>
      </c>
      <c r="H29" s="11">
        <v>89</v>
      </c>
      <c r="I29" s="11" t="s">
        <v>25</v>
      </c>
      <c r="J29" s="14">
        <v>6000</v>
      </c>
      <c r="K29" s="11"/>
      <c r="L29" s="9" t="s">
        <v>51</v>
      </c>
      <c r="M29" s="7"/>
      <c r="N29" s="13" t="s">
        <v>50</v>
      </c>
      <c r="O29" s="13"/>
      <c r="P29" s="13"/>
      <c r="R29" s="8" t="s">
        <v>41</v>
      </c>
      <c r="S29" s="8" t="s">
        <v>43</v>
      </c>
      <c r="T29" s="8" t="s">
        <v>44</v>
      </c>
      <c r="U29" s="8" t="s">
        <v>45</v>
      </c>
    </row>
    <row r="30" spans="1:30" x14ac:dyDescent="0.25">
      <c r="G30" t="s">
        <v>19</v>
      </c>
      <c r="H30" t="s">
        <v>24</v>
      </c>
      <c r="I30" t="s">
        <v>25</v>
      </c>
      <c r="J30" s="14">
        <v>8000</v>
      </c>
      <c r="L30" s="13" t="s">
        <v>51</v>
      </c>
      <c r="M30" s="13"/>
      <c r="N30" s="13" t="s">
        <v>50</v>
      </c>
      <c r="O30" s="13"/>
      <c r="P30" s="13"/>
      <c r="R30" t="s">
        <v>19</v>
      </c>
      <c r="S30">
        <v>68270</v>
      </c>
      <c r="T30">
        <v>1900</v>
      </c>
      <c r="U30">
        <f>T30*S30</f>
        <v>129713000</v>
      </c>
    </row>
    <row r="31" spans="1:30" x14ac:dyDescent="0.25">
      <c r="G31" t="s">
        <v>19</v>
      </c>
      <c r="H31" t="s">
        <v>26</v>
      </c>
      <c r="I31" t="s">
        <v>27</v>
      </c>
      <c r="J31" s="14">
        <v>7830</v>
      </c>
      <c r="L31" s="13" t="s">
        <v>51</v>
      </c>
      <c r="M31" s="13"/>
      <c r="N31" s="13" t="s">
        <v>50</v>
      </c>
      <c r="O31" s="13"/>
      <c r="P31" s="13"/>
      <c r="R31" t="s">
        <v>42</v>
      </c>
      <c r="S31">
        <v>4500</v>
      </c>
      <c r="T31">
        <v>2000</v>
      </c>
      <c r="U31">
        <f>T31*S31</f>
        <v>9000000</v>
      </c>
    </row>
    <row r="32" spans="1:30" x14ac:dyDescent="0.25">
      <c r="G32" t="s">
        <v>19</v>
      </c>
      <c r="H32" t="s">
        <v>28</v>
      </c>
      <c r="I32" t="s">
        <v>29</v>
      </c>
      <c r="J32" s="14">
        <v>9460</v>
      </c>
      <c r="L32" s="13" t="s">
        <v>51</v>
      </c>
      <c r="M32" s="13"/>
      <c r="N32" s="13" t="s">
        <v>50</v>
      </c>
      <c r="O32" s="13"/>
      <c r="P32" s="13"/>
      <c r="U32">
        <f>SUM(U30:U31)</f>
        <v>138713000</v>
      </c>
    </row>
    <row r="33" spans="6:26" x14ac:dyDescent="0.25">
      <c r="J33" s="8">
        <f>SUM(J24:J32)</f>
        <v>68270</v>
      </c>
      <c r="K33">
        <f>J33/4047</f>
        <v>16.869285890783296</v>
      </c>
      <c r="L33" s="13"/>
      <c r="M33" s="13"/>
      <c r="N33" s="13"/>
      <c r="O33" s="13"/>
      <c r="P33" s="13"/>
      <c r="R33" s="20"/>
      <c r="S33" s="20"/>
      <c r="T33" s="20"/>
      <c r="U33" s="20"/>
    </row>
    <row r="34" spans="6:26" x14ac:dyDescent="0.25">
      <c r="K34">
        <f>K33+K39</f>
        <v>17.981220657276996</v>
      </c>
      <c r="L34" s="13"/>
      <c r="M34" s="13"/>
      <c r="N34" s="13"/>
      <c r="O34" s="13"/>
      <c r="P34" s="13"/>
      <c r="R34" s="20"/>
      <c r="S34" s="21" t="s">
        <v>39</v>
      </c>
      <c r="T34" s="20"/>
      <c r="U34" s="20"/>
    </row>
    <row r="35" spans="6:26" x14ac:dyDescent="0.25">
      <c r="G35" t="s">
        <v>30</v>
      </c>
      <c r="H35" t="s">
        <v>31</v>
      </c>
      <c r="I35" t="s">
        <v>32</v>
      </c>
      <c r="J35" s="14">
        <v>1400</v>
      </c>
      <c r="L35" t="s">
        <v>49</v>
      </c>
      <c r="M35" s="13" t="s">
        <v>50</v>
      </c>
      <c r="N35" s="13" t="s">
        <v>53</v>
      </c>
      <c r="O35" s="13"/>
      <c r="P35" s="13"/>
      <c r="R35" s="20"/>
      <c r="S35" s="20" t="s">
        <v>58</v>
      </c>
      <c r="T35" s="20"/>
      <c r="U35" s="22">
        <f>J41</f>
        <v>72770</v>
      </c>
    </row>
    <row r="36" spans="6:26" x14ac:dyDescent="0.25">
      <c r="G36" t="s">
        <v>30</v>
      </c>
      <c r="H36">
        <v>294</v>
      </c>
      <c r="I36" t="s">
        <v>33</v>
      </c>
      <c r="J36" s="14">
        <v>700</v>
      </c>
      <c r="L36" s="13" t="s">
        <v>49</v>
      </c>
      <c r="M36" s="13"/>
      <c r="N36" s="13" t="s">
        <v>53</v>
      </c>
      <c r="O36" s="13"/>
      <c r="P36" s="13"/>
      <c r="R36" s="20"/>
      <c r="S36" s="20" t="s">
        <v>57</v>
      </c>
      <c r="T36" s="20"/>
      <c r="U36" s="20">
        <f>ROUND(U35/4047,2)</f>
        <v>17.98</v>
      </c>
    </row>
    <row r="37" spans="6:26" x14ac:dyDescent="0.25">
      <c r="G37" t="s">
        <v>30</v>
      </c>
      <c r="H37">
        <v>295</v>
      </c>
      <c r="I37" t="s">
        <v>34</v>
      </c>
      <c r="J37" s="14">
        <v>2200</v>
      </c>
      <c r="K37" s="15"/>
      <c r="L37" s="13" t="s">
        <v>49</v>
      </c>
      <c r="M37" s="13"/>
      <c r="N37" s="13" t="s">
        <v>53</v>
      </c>
      <c r="O37" s="13"/>
      <c r="P37" s="13"/>
      <c r="R37" s="20"/>
      <c r="S37" s="20" t="s">
        <v>59</v>
      </c>
      <c r="T37" s="20"/>
      <c r="U37" s="22">
        <v>6000000</v>
      </c>
    </row>
    <row r="38" spans="6:26" x14ac:dyDescent="0.25">
      <c r="F38" s="12"/>
      <c r="G38" s="12" t="s">
        <v>30</v>
      </c>
      <c r="H38" s="12">
        <v>298</v>
      </c>
      <c r="I38" s="12" t="s">
        <v>35</v>
      </c>
      <c r="J38" s="17">
        <v>200</v>
      </c>
      <c r="K38" s="16" t="s">
        <v>37</v>
      </c>
      <c r="L38" s="9" t="s">
        <v>49</v>
      </c>
      <c r="M38" s="7"/>
      <c r="N38" s="13" t="s">
        <v>53</v>
      </c>
      <c r="O38" s="13"/>
      <c r="P38" s="13"/>
      <c r="R38" s="20"/>
      <c r="S38" s="21" t="s">
        <v>45</v>
      </c>
      <c r="T38" s="21"/>
      <c r="U38" s="23">
        <f>U37*U36</f>
        <v>107880000</v>
      </c>
    </row>
    <row r="39" spans="6:26" x14ac:dyDescent="0.25">
      <c r="J39" s="8">
        <f>SUM(J35:J38)</f>
        <v>4500</v>
      </c>
      <c r="K39">
        <f>J39/4047</f>
        <v>1.1119347664936989</v>
      </c>
      <c r="L39" s="13"/>
      <c r="M39" s="13"/>
      <c r="N39" s="13"/>
      <c r="O39" s="13"/>
      <c r="P39" s="13"/>
      <c r="R39" s="20"/>
      <c r="S39" s="21" t="s">
        <v>46</v>
      </c>
      <c r="T39" s="21"/>
      <c r="U39" s="23">
        <f>U38*85%</f>
        <v>91698000</v>
      </c>
    </row>
    <row r="40" spans="6:26" x14ac:dyDescent="0.25">
      <c r="L40" s="13"/>
      <c r="M40" s="13"/>
      <c r="N40" s="13"/>
      <c r="O40" s="13"/>
      <c r="P40" s="13"/>
      <c r="R40" s="20"/>
      <c r="S40" s="21" t="s">
        <v>47</v>
      </c>
      <c r="T40" s="21"/>
      <c r="U40" s="23">
        <f>U38*70%</f>
        <v>75516000</v>
      </c>
    </row>
    <row r="41" spans="6:26" x14ac:dyDescent="0.25">
      <c r="G41" s="8" t="s">
        <v>36</v>
      </c>
      <c r="H41" s="8"/>
      <c r="I41" s="8"/>
      <c r="J41" s="8">
        <f>J39+J33</f>
        <v>72770</v>
      </c>
      <c r="K41" s="8"/>
      <c r="L41" s="9"/>
      <c r="M41" s="7"/>
      <c r="N41" s="7"/>
      <c r="O41" s="7"/>
      <c r="P41" s="13"/>
      <c r="R41" s="20"/>
      <c r="S41" s="20"/>
      <c r="T41" s="20"/>
      <c r="U41" s="22"/>
    </row>
    <row r="42" spans="6:26" x14ac:dyDescent="0.25">
      <c r="G42" s="8"/>
      <c r="H42" s="8"/>
      <c r="I42" s="8"/>
      <c r="J42" s="8"/>
      <c r="K42" s="8"/>
      <c r="L42" s="13"/>
      <c r="M42" s="13"/>
      <c r="N42" s="18" t="s">
        <v>56</v>
      </c>
      <c r="O42" s="13"/>
      <c r="P42" s="13"/>
      <c r="Z42" s="19" t="s">
        <v>55</v>
      </c>
    </row>
    <row r="43" spans="6:26" x14ac:dyDescent="0.25">
      <c r="L43" s="13"/>
      <c r="M43" s="13"/>
      <c r="N43" s="13"/>
      <c r="O43" s="13"/>
      <c r="P43" s="13"/>
    </row>
    <row r="44" spans="6:26" x14ac:dyDescent="0.25">
      <c r="L44" s="13"/>
      <c r="M44" s="13"/>
      <c r="N44" s="13"/>
      <c r="O44" s="13"/>
      <c r="P44" s="13"/>
    </row>
  </sheetData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873F2E-C964-4399-853B-2117F0B66101}">
  <dimension ref="A1"/>
  <sheetViews>
    <sheetView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746938-EFF0-45BA-B585-02CB6905EC8D}">
  <dimension ref="A1"/>
  <sheetViews>
    <sheetView topLeftCell="A136" zoomScale="145" zoomScaleNormal="145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ED740B-B634-482F-9FB1-E5DB4B313534}">
  <dimension ref="A1"/>
  <sheetViews>
    <sheetView topLeftCell="A55" zoomScale="145" zoomScaleNormal="145" workbookViewId="0">
      <selection activeCell="B90" sqref="B90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46AB5B-E305-43AC-8160-26322F966B88}">
  <dimension ref="A1"/>
  <sheetViews>
    <sheetView topLeftCell="A4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E681D7-EA3A-466B-B2B2-031A59674482}">
  <dimension ref="A1"/>
  <sheetViews>
    <sheetView topLeftCell="B4" zoomScale="145" zoomScaleNormal="145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05DD49-4C06-444B-8C8D-30DF61722765}">
  <dimension ref="A1"/>
  <sheetViews>
    <sheetView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A53509-C746-43CA-98F1-DC3080E16844}">
  <dimension ref="A1"/>
  <sheetViews>
    <sheetView workbookViewId="0"/>
  </sheetViews>
  <sheetFormatPr defaultRowHeight="15" x14ac:dyDescent="0.25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8</vt:i4>
      </vt:variant>
    </vt:vector>
  </HeadingPairs>
  <TitlesOfParts>
    <vt:vector size="8" baseType="lpstr">
      <vt:lpstr>Sheet1</vt:lpstr>
      <vt:lpstr>Sheet6</vt:lpstr>
      <vt:lpstr>712</vt:lpstr>
      <vt:lpstr>extra</vt:lpstr>
      <vt:lpstr>Sheet2</vt:lpstr>
      <vt:lpstr>Sheet3</vt:lpstr>
      <vt:lpstr>Sheet4</vt:lpstr>
      <vt:lpstr>Sheet5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Akhilesh</dc:creator>
  <cp:lastModifiedBy>DESK-118</cp:lastModifiedBy>
  <dcterms:created xsi:type="dcterms:W3CDTF">2018-02-17T10:36:41Z</dcterms:created>
  <dcterms:modified xsi:type="dcterms:W3CDTF">2024-01-29T07:46:15Z</dcterms:modified>
</cp:coreProperties>
</file>