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50DF80E-74E0-42FE-B6D6-CCEFF960C33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  <sheet name="Sheet5" sheetId="11" r:id="rId8"/>
    <sheet name="Sheet8" sheetId="12" r:id="rId9"/>
    <sheet name="Sheet9" sheetId="13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1" l="1"/>
  <c r="M20" i="1"/>
  <c r="M17" i="1"/>
  <c r="L21" i="1"/>
  <c r="L19" i="1"/>
  <c r="L18" i="1"/>
  <c r="F20" i="1"/>
  <c r="H41" i="1"/>
  <c r="G41" i="1"/>
  <c r="D41" i="1"/>
  <c r="B41" i="1"/>
  <c r="B39" i="1"/>
  <c r="B40" i="1"/>
  <c r="G34" i="1"/>
  <c r="I19" i="1"/>
  <c r="J19" i="1" s="1"/>
  <c r="I34" i="1"/>
  <c r="I33" i="1"/>
  <c r="H34" i="1"/>
  <c r="G33" i="1"/>
  <c r="H33" i="1"/>
  <c r="F18" i="1"/>
  <c r="F17" i="1"/>
  <c r="C17" i="1"/>
  <c r="C11" i="1"/>
  <c r="C6" i="1"/>
  <c r="C7" i="1" s="1"/>
  <c r="F19" i="1" l="1"/>
  <c r="G19" i="1" s="1"/>
  <c r="C12" i="1"/>
  <c r="C13" i="1" s="1"/>
  <c r="C14" i="1" s="1"/>
  <c r="C18" i="1" s="1"/>
  <c r="D18" i="1" s="1"/>
  <c r="B38" i="1"/>
  <c r="B37" i="1"/>
  <c r="J28" i="1"/>
  <c r="B8" i="1"/>
  <c r="C19" i="1" l="1"/>
  <c r="C21" i="1"/>
  <c r="C20" i="1"/>
  <c r="B17" i="1"/>
  <c r="B11" i="1"/>
  <c r="B6" i="1"/>
  <c r="B7" i="1" s="1"/>
  <c r="B12" i="1" l="1"/>
  <c r="B13" i="1" s="1"/>
  <c r="B14" i="1" s="1"/>
  <c r="B18" i="1" s="1"/>
  <c r="B20" i="1" l="1"/>
  <c r="B19" i="1"/>
  <c r="B21" i="1"/>
  <c r="G12" i="1" l="1"/>
  <c r="H12" i="1" s="1"/>
  <c r="F7" i="1"/>
  <c r="F6" i="1"/>
  <c r="F8" i="1" s="1"/>
  <c r="E8" i="1" l="1"/>
  <c r="G8" i="1"/>
  <c r="H8" i="1" s="1"/>
  <c r="J8" i="1" s="1"/>
  <c r="I37" i="1"/>
  <c r="I39" i="1"/>
  <c r="J39" i="1" s="1"/>
  <c r="G40" i="1"/>
  <c r="H40" i="1" s="1"/>
  <c r="D40" i="1"/>
  <c r="G39" i="1"/>
  <c r="J4" i="1" l="1"/>
  <c r="H29" i="1" l="1"/>
  <c r="J5" i="1" l="1"/>
  <c r="H28" i="1"/>
  <c r="H27" i="1"/>
  <c r="G27" i="1" l="1"/>
  <c r="G28" i="1" l="1"/>
  <c r="G29" i="1"/>
  <c r="G30" i="1"/>
  <c r="H30" i="1"/>
  <c r="G31" i="1"/>
  <c r="H31" i="1"/>
  <c r="G32" i="1"/>
  <c r="H32" i="1"/>
  <c r="G35" i="1"/>
  <c r="H35" i="1"/>
  <c r="G37" i="1"/>
  <c r="G38" i="1"/>
  <c r="H39" i="1"/>
  <c r="H38" i="1" l="1"/>
  <c r="H37" i="1"/>
  <c r="D38" i="1" l="1"/>
  <c r="I32" i="1" l="1"/>
  <c r="I31" i="1"/>
  <c r="I35" i="1"/>
  <c r="D39" i="1" l="1"/>
  <c r="I27" i="1"/>
  <c r="D37" i="1" l="1"/>
  <c r="I28" i="1"/>
  <c r="I29" i="1"/>
  <c r="I30" i="1"/>
  <c r="H3" i="1" l="1"/>
</calcChain>
</file>

<file path=xl/sharedStrings.xml><?xml version="1.0" encoding="utf-8"?>
<sst xmlns="http://schemas.openxmlformats.org/spreadsheetml/2006/main" count="36" uniqueCount="35">
  <si>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</si>
  <si>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</si>
  <si>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</si>
  <si>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</si>
  <si>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</si>
  <si>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</si>
  <si>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</si>
  <si>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</si>
  <si>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</si>
  <si>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</si>
  <si>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</si>
  <si>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</si>
  <si>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</si>
  <si>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Area</t>
  </si>
  <si>
    <t>FB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</si>
  <si>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</si>
  <si>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</si>
  <si>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</si>
  <si>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</si>
  <si>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</si>
  <si>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</si>
  <si>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</si>
  <si>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</si>
  <si>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</si>
  <si>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</si>
  <si>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</si>
  <si>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</si>
  <si>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</si>
  <si>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</si>
  <si>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</si>
  <si>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Flat No. 607</t>
  </si>
  <si>
    <t>Sai Blessing</t>
  </si>
  <si>
    <t>Carpet Area</t>
  </si>
  <si>
    <t>Flat No. 705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</si>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</sst>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_-* #,##0.000_-;\-* #,##0.000_-;_-* &quot;-&quot;?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3" fillId="0" borderId="1" xfId="0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165" fontId="11" fillId="0" borderId="1" xfId="1" applyNumberFormat="1" applyFont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0" fontId="0" fillId="2" borderId="0" xfId="0" applyFill="1"/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2" fontId="0" fillId="0" borderId="0" xfId="1" applyNumberFormat="1" applyFont="1" applyBorder="1"/>
    <xf numFmtId="43" fontId="0" fillId="0" borderId="0" xfId="1" applyFont="1" applyBorder="1"/>
    <xf numFmtId="0" fontId="13" fillId="0" borderId="1" xfId="1" applyNumberFormat="1" applyFont="1" applyFill="1" applyBorder="1"/>
    <xf numFmtId="0" fontId="12" fillId="0" borderId="1" xfId="1" applyNumberFormat="1" applyFont="1" applyFill="1" applyBorder="1" applyAlignment="1">
      <alignment wrapText="1"/>
    </xf>
    <xf numFmtId="0" fontId="12" fillId="0" borderId="1" xfId="1" applyNumberFormat="1" applyFont="1" applyFill="1" applyBorder="1"/>
    <xf numFmtId="0" fontId="11" fillId="0" borderId="1" xfId="1" applyNumberFormat="1" applyFont="1" applyBorder="1"/>
    <xf numFmtId="10" fontId="11" fillId="0" borderId="1" xfId="1" applyNumberFormat="1" applyFont="1" applyBorder="1"/>
    <xf numFmtId="0" fontId="12" fillId="2" borderId="1" xfId="0" applyFont="1" applyFill="1" applyBorder="1"/>
    <xf numFmtId="43" fontId="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166" fontId="0" fillId="0" borderId="0" xfId="0" applyNumberFormat="1"/>
    <xf numFmtId="164" fontId="6" fillId="0" borderId="0" xfId="0" applyNumberFormat="1" applyFont="1"/>
    <xf numFmtId="164" fontId="0" fillId="0" borderId="0" xfId="0" applyNumberFormat="1"/>
    <xf numFmtId="0" fontId="11" fillId="0" borderId="10" xfId="0" applyFont="1" applyBorder="1"/>
    <xf numFmtId="0" fontId="12" fillId="0" borderId="2" xfId="0" applyFont="1" applyBorder="1" applyAlignment="1">
      <alignment horizontal="center" wrapText="1"/>
    </xf>
    <xf numFmtId="43" fontId="7" fillId="0" borderId="1" xfId="0" applyNumberFormat="1" applyFont="1" applyBorder="1"/>
    <xf numFmtId="10" fontId="7" fillId="0" borderId="1" xfId="0" applyNumberFormat="1" applyFont="1" applyBorder="1"/>
    <xf numFmtId="0" fontId="7" fillId="3" borderId="0" xfId="0" applyFont="1" applyFill="1"/>
    <xf numFmtId="0" fontId="0" fillId="3" borderId="0" xfId="0" applyFill="1"/>
    <xf numFmtId="43" fontId="0" fillId="3" borderId="8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277199</xdr:colOff>
      <xdr:row>37</xdr:row>
      <xdr:rowOff>86721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82799" cy="71352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248620</xdr:colOff>
      <xdr:row>38</xdr:row>
      <xdr:rowOff>153432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954220" cy="7392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592589</xdr:colOff>
      <xdr:row>42</xdr:row>
      <xdr:rowOff>20169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3389" cy="80211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544873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56073" cy="8449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44</xdr:row>
      <xdr:rowOff>48802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843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42</xdr:row>
      <xdr:rowOff>48748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049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249642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0442" cy="8535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43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345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326107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75707" cy="88690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372463</xdr:colOff>
      <xdr:row>38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DF0186-3785-416F-BFA9-ECEBD552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78063" cy="726858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24</xdr:col>
      <xdr:colOff>29515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9D92E7-4359-4379-9CF2-419680A7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6735115" cy="7868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B17" sqref="B17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6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60"/>
      <c r="B2" s="61"/>
      <c r="C2" s="44"/>
      <c r="D2" s="45"/>
      <c r="E2" s="18"/>
      <c r="F2" t="s">
        <v>1</v>
      </c>
      <c r="I2" s="5"/>
      <c r="L2" s="4"/>
      <c r="O2" s="5"/>
    </row>
    <row r="3" spans="1:15" ht="16.5" x14ac:dyDescent="0.3">
      <c r="A3" s="48" t="s">
        <v>15</v>
      </c>
      <c r="B3" s="30" t="s">
        <v>33</v>
      </c>
      <c r="C3" s="21" t="s">
        <v>30</v>
      </c>
      <c r="E3" s="14"/>
      <c r="F3">
        <v>2015</v>
      </c>
      <c r="G3" s="6">
        <v>2023</v>
      </c>
      <c r="H3" s="7">
        <f>G3-F3</f>
        <v>8</v>
      </c>
      <c r="I3" s="5"/>
      <c r="J3">
        <v>26620</v>
      </c>
      <c r="L3" s="4"/>
      <c r="M3" s="6"/>
      <c r="N3" s="7"/>
      <c r="O3" s="5"/>
    </row>
    <row r="4" spans="1:15" ht="16.5" x14ac:dyDescent="0.3">
      <c r="A4" s="48" t="s">
        <v>16</v>
      </c>
      <c r="B4" s="30">
        <v>2023</v>
      </c>
      <c r="C4" s="21">
        <v>2023</v>
      </c>
      <c r="E4" s="14"/>
      <c r="F4" s="43"/>
      <c r="G4" s="6"/>
      <c r="H4" s="7"/>
      <c r="I4" s="5"/>
      <c r="J4">
        <f>J3/100*105</f>
        <v>27951</v>
      </c>
      <c r="L4" s="8"/>
      <c r="M4" s="6"/>
      <c r="N4" s="7"/>
      <c r="O4" s="5"/>
    </row>
    <row r="5" spans="1:15" ht="16.5" x14ac:dyDescent="0.3">
      <c r="A5" s="49" t="s">
        <v>17</v>
      </c>
      <c r="B5" s="20">
        <v>2015</v>
      </c>
      <c r="C5" s="21">
        <v>2014</v>
      </c>
      <c r="F5" t="s">
        <v>10</v>
      </c>
      <c r="G5" s="31" t="s">
        <v>12</v>
      </c>
      <c r="I5" s="5"/>
      <c r="J5">
        <f>J4/10.764</f>
        <v>2596.711259754738</v>
      </c>
      <c r="L5" s="4"/>
      <c r="M5" s="6"/>
      <c r="N5" s="7"/>
      <c r="O5" s="5"/>
    </row>
    <row r="6" spans="1:15" ht="16.5" x14ac:dyDescent="0.3">
      <c r="A6" s="50" t="s">
        <v>18</v>
      </c>
      <c r="B6" s="20">
        <f>B4-B5</f>
        <v>8</v>
      </c>
      <c r="C6" s="21">
        <f>C4-C5</f>
        <v>9</v>
      </c>
      <c r="E6" s="14"/>
      <c r="F6" s="14">
        <f>49*10.764</f>
        <v>527.43599999999992</v>
      </c>
      <c r="G6" s="14"/>
      <c r="H6" s="31"/>
      <c r="I6" s="38"/>
      <c r="J6" s="19"/>
      <c r="L6" s="4"/>
      <c r="M6" s="6"/>
      <c r="N6" s="7"/>
      <c r="O6" s="5"/>
    </row>
    <row r="7" spans="1:15" ht="16.5" x14ac:dyDescent="0.3">
      <c r="A7" s="32"/>
      <c r="B7" s="20">
        <f>B6-60</f>
        <v>-52</v>
      </c>
      <c r="C7" s="21">
        <f>C6-60</f>
        <v>-51</v>
      </c>
      <c r="E7" s="14"/>
      <c r="F7" s="14">
        <f>4*10.764</f>
        <v>43.055999999999997</v>
      </c>
      <c r="G7" s="14"/>
      <c r="H7" s="22"/>
      <c r="I7" s="38"/>
      <c r="J7" s="19"/>
      <c r="L7" s="4"/>
      <c r="M7" s="9"/>
      <c r="N7" s="10"/>
      <c r="O7" s="5"/>
    </row>
    <row r="8" spans="1:15" ht="16.5" x14ac:dyDescent="0.3">
      <c r="A8" s="32" t="s">
        <v>19</v>
      </c>
      <c r="B8" s="22">
        <f>685*2600</f>
        <v>1781000</v>
      </c>
      <c r="C8" s="62">
        <f>319*2700</f>
        <v>861300</v>
      </c>
      <c r="E8" s="57">
        <f>F8/10.764</f>
        <v>53</v>
      </c>
      <c r="F8" s="14">
        <f>SUM(F6:F7)</f>
        <v>570.49199999999996</v>
      </c>
      <c r="G8" s="37">
        <f>F8*1.2</f>
        <v>684.59039999999993</v>
      </c>
      <c r="H8" s="40">
        <f>G8*1.3</f>
        <v>889.96751999999992</v>
      </c>
      <c r="I8" s="19">
        <v>7500</v>
      </c>
      <c r="J8" s="58">
        <f>I8*H8</f>
        <v>6674756.3999999994</v>
      </c>
      <c r="L8" s="4"/>
      <c r="M8" s="9"/>
      <c r="N8" s="10"/>
      <c r="O8" s="5"/>
    </row>
    <row r="9" spans="1:15" ht="16.5" x14ac:dyDescent="0.3">
      <c r="A9" s="32" t="s">
        <v>20</v>
      </c>
      <c r="B9" s="20"/>
      <c r="C9" s="21"/>
      <c r="F9" s="26"/>
      <c r="G9" s="33"/>
      <c r="H9" s="39"/>
      <c r="I9" s="19"/>
      <c r="J9" s="19"/>
      <c r="K9" s="17"/>
      <c r="L9" s="17"/>
      <c r="M9" s="15"/>
      <c r="N9" s="10"/>
      <c r="O9" s="5"/>
    </row>
    <row r="10" spans="1:15" ht="16.5" x14ac:dyDescent="0.3">
      <c r="A10" s="32"/>
      <c r="B10" s="20"/>
      <c r="C10" s="21"/>
      <c r="F10" s="14"/>
      <c r="G10" s="33"/>
      <c r="H10" s="39"/>
      <c r="I10" s="19"/>
      <c r="J10" s="19"/>
      <c r="K10" s="17"/>
      <c r="L10" s="17"/>
      <c r="M10" s="15"/>
      <c r="N10" s="10"/>
      <c r="O10" s="5"/>
    </row>
    <row r="11" spans="1:15" ht="16.5" x14ac:dyDescent="0.3">
      <c r="A11" s="32" t="s">
        <v>21</v>
      </c>
      <c r="B11" s="51">
        <f>100-10</f>
        <v>90</v>
      </c>
      <c r="C11" s="21">
        <f>100-10</f>
        <v>90</v>
      </c>
      <c r="E11" s="46"/>
      <c r="F11" s="14" t="s">
        <v>11</v>
      </c>
      <c r="G11" s="33" t="s">
        <v>14</v>
      </c>
      <c r="H11" s="41"/>
      <c r="I11" s="19"/>
      <c r="J11" s="19"/>
      <c r="K11" s="17"/>
      <c r="L11" s="17"/>
      <c r="M11" s="15"/>
      <c r="N11" s="11"/>
      <c r="O11" s="5"/>
    </row>
    <row r="12" spans="1:15" ht="16.5" x14ac:dyDescent="0.3">
      <c r="A12" s="48" t="s">
        <v>22</v>
      </c>
      <c r="B12" s="20">
        <f>B11*B6/60</f>
        <v>12</v>
      </c>
      <c r="C12" s="21">
        <f>C11*C6/60</f>
        <v>13.5</v>
      </c>
      <c r="E12" s="47"/>
      <c r="F12" s="14">
        <v>431</v>
      </c>
      <c r="G12" s="13">
        <f>14+19+18+42</f>
        <v>93</v>
      </c>
      <c r="H12" s="26">
        <f>F12+G12</f>
        <v>524</v>
      </c>
      <c r="I12" s="25"/>
      <c r="J12" s="19"/>
      <c r="K12" s="17"/>
      <c r="L12" s="17"/>
      <c r="M12" s="15"/>
      <c r="N12" s="7"/>
      <c r="O12" s="5"/>
    </row>
    <row r="13" spans="1:15" ht="16.5" x14ac:dyDescent="0.3">
      <c r="A13" s="48"/>
      <c r="B13" s="52">
        <f>B12%</f>
        <v>0.12</v>
      </c>
      <c r="C13" s="63">
        <f>C12%</f>
        <v>0.13500000000000001</v>
      </c>
      <c r="E13" s="47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48" t="s">
        <v>23</v>
      </c>
      <c r="B14" s="31">
        <f>ROUND((B8*B13),0)</f>
        <v>213720</v>
      </c>
      <c r="C14" s="62">
        <f>ROUND((C8*C13),0)</f>
        <v>116276</v>
      </c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48" t="s">
        <v>13</v>
      </c>
      <c r="B15" s="31">
        <v>570</v>
      </c>
      <c r="C15" s="62">
        <v>265</v>
      </c>
      <c r="E15" s="14"/>
      <c r="F15" s="17" t="s">
        <v>31</v>
      </c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32" t="s">
        <v>24</v>
      </c>
      <c r="B16" s="20">
        <v>12700</v>
      </c>
      <c r="C16" s="21">
        <v>19000</v>
      </c>
      <c r="E16" s="14"/>
      <c r="F16" s="26" t="s">
        <v>32</v>
      </c>
      <c r="G16" s="28"/>
      <c r="H16" s="13"/>
      <c r="I16" s="12" t="s">
        <v>11</v>
      </c>
      <c r="L16" s="4"/>
      <c r="N16" s="10"/>
      <c r="O16" s="5"/>
    </row>
    <row r="17" spans="1:15" ht="16.5" x14ac:dyDescent="0.3">
      <c r="A17" s="32" t="s">
        <v>25</v>
      </c>
      <c r="B17" s="22">
        <f>B16*B15</f>
        <v>7239000</v>
      </c>
      <c r="C17" s="62">
        <f>C16*C15</f>
        <v>5035000</v>
      </c>
      <c r="E17" s="14"/>
      <c r="F17" s="26">
        <f>24.151*10.764</f>
        <v>259.961364</v>
      </c>
      <c r="G17" s="26"/>
      <c r="H17" s="13"/>
      <c r="I17" s="12">
        <v>365</v>
      </c>
      <c r="L17" s="4">
        <v>365</v>
      </c>
      <c r="M17">
        <f>L17*1.75</f>
        <v>638.75</v>
      </c>
      <c r="N17" s="13"/>
      <c r="O17" s="12"/>
    </row>
    <row r="18" spans="1:15" ht="16.5" x14ac:dyDescent="0.3">
      <c r="A18" s="53" t="s">
        <v>26</v>
      </c>
      <c r="B18" s="54">
        <f>B17-B14</f>
        <v>7025280</v>
      </c>
      <c r="C18" s="54">
        <f>C17-C14</f>
        <v>4918724</v>
      </c>
      <c r="D18">
        <f>C18/C15</f>
        <v>18561.222641509434</v>
      </c>
      <c r="E18" s="14"/>
      <c r="F18" s="26">
        <f>0.507*10.764</f>
        <v>5.4573479999999996</v>
      </c>
      <c r="G18" s="26"/>
      <c r="H18" s="13"/>
      <c r="I18" s="12">
        <v>13500</v>
      </c>
      <c r="L18">
        <f>L17*1.2</f>
        <v>438</v>
      </c>
      <c r="M18">
        <v>639</v>
      </c>
      <c r="N18" s="13"/>
      <c r="O18" s="14"/>
    </row>
    <row r="19" spans="1:15" ht="16.5" x14ac:dyDescent="0.3">
      <c r="A19" s="53" t="s">
        <v>27</v>
      </c>
      <c r="B19" s="54">
        <f>B18*0.9</f>
        <v>6322752</v>
      </c>
      <c r="C19" s="54">
        <f>C18*0.9</f>
        <v>4426851.6000000006</v>
      </c>
      <c r="E19" s="14"/>
      <c r="F19" s="26">
        <f>SUM(F17:F18)</f>
        <v>265.41871200000003</v>
      </c>
      <c r="G19" s="26">
        <f>F19*1.2</f>
        <v>318.50245440000003</v>
      </c>
      <c r="H19" s="13"/>
      <c r="I19" s="12">
        <f>I18*I17</f>
        <v>4927500</v>
      </c>
      <c r="J19" s="59">
        <f>I19/265</f>
        <v>18594.33962264151</v>
      </c>
      <c r="L19">
        <f>L18*1.5</f>
        <v>657</v>
      </c>
      <c r="M19">
        <v>8000</v>
      </c>
      <c r="N19" s="13"/>
      <c r="O19" s="14"/>
    </row>
    <row r="20" spans="1:15" ht="16.5" x14ac:dyDescent="0.3">
      <c r="A20" s="53" t="s">
        <v>28</v>
      </c>
      <c r="B20" s="55">
        <f>B18*0.8</f>
        <v>5620224</v>
      </c>
      <c r="C20" s="54">
        <f>C18*0.8</f>
        <v>3934979.2</v>
      </c>
      <c r="E20" s="14"/>
      <c r="F20" s="14">
        <f>B34/F19</f>
        <v>1.6954343445084608</v>
      </c>
      <c r="G20" s="14"/>
      <c r="I20" s="5"/>
      <c r="L20">
        <v>8000</v>
      </c>
      <c r="M20">
        <f>M19*M18</f>
        <v>5112000</v>
      </c>
    </row>
    <row r="21" spans="1:15" ht="16.5" x14ac:dyDescent="0.3">
      <c r="A21" s="53" t="s">
        <v>29</v>
      </c>
      <c r="B21" s="56">
        <f>B18*0.025/12</f>
        <v>14636</v>
      </c>
      <c r="C21" s="54">
        <f>C18*0.025/12</f>
        <v>10247.341666666667</v>
      </c>
      <c r="E21" s="14"/>
      <c r="I21" s="14"/>
      <c r="L21">
        <f>L20*L19</f>
        <v>5256000</v>
      </c>
    </row>
    <row r="22" spans="1:15" x14ac:dyDescent="0.25">
      <c r="B22" s="24"/>
      <c r="C22" s="24"/>
      <c r="F22" t="s">
        <v>34</v>
      </c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2</v>
      </c>
    </row>
    <row r="26" spans="1:15" x14ac:dyDescent="0.25">
      <c r="B26" s="21" t="s">
        <v>7</v>
      </c>
      <c r="C26" s="21" t="s">
        <v>3</v>
      </c>
      <c r="D26" s="20" t="s">
        <v>8</v>
      </c>
      <c r="E26" s="20"/>
      <c r="F26" s="20" t="s">
        <v>0</v>
      </c>
      <c r="G26" s="20" t="s">
        <v>4</v>
      </c>
      <c r="H26" s="20" t="s">
        <v>5</v>
      </c>
      <c r="I26" s="20" t="s">
        <v>6</v>
      </c>
      <c r="J26" s="20"/>
    </row>
    <row r="27" spans="1:15" ht="17.25" x14ac:dyDescent="0.3">
      <c r="B27" s="21"/>
      <c r="C27" s="21">
        <v>538</v>
      </c>
      <c r="D27" s="20"/>
      <c r="E27" s="20"/>
      <c r="F27" s="20">
        <v>5798000</v>
      </c>
      <c r="G27" s="22">
        <f t="shared" ref="G27:G35" si="0">F27/C27</f>
        <v>10776.951672862453</v>
      </c>
      <c r="H27" s="22" t="e">
        <f>F27/D27</f>
        <v>#DIV/0!</v>
      </c>
      <c r="I27" s="22" t="e">
        <f t="shared" ref="I27:I35" si="1">F27/B27</f>
        <v>#DIV/0!</v>
      </c>
      <c r="J27" s="20"/>
      <c r="K27" s="29"/>
    </row>
    <row r="28" spans="1:15" ht="17.25" x14ac:dyDescent="0.3">
      <c r="B28" s="21">
        <v>660</v>
      </c>
      <c r="C28" s="21">
        <v>450</v>
      </c>
      <c r="D28" s="20"/>
      <c r="E28" s="20"/>
      <c r="F28" s="20">
        <v>6000000</v>
      </c>
      <c r="G28" s="22">
        <f t="shared" si="0"/>
        <v>13333.333333333334</v>
      </c>
      <c r="H28" s="22" t="e">
        <f>F28/D28</f>
        <v>#DIV/0!</v>
      </c>
      <c r="I28" s="22">
        <f t="shared" si="1"/>
        <v>9090.9090909090901</v>
      </c>
      <c r="J28" s="20">
        <f>B28/C28</f>
        <v>1.4666666666666666</v>
      </c>
      <c r="K28" s="29"/>
    </row>
    <row r="29" spans="1:15" x14ac:dyDescent="0.25">
      <c r="B29" s="21">
        <v>805</v>
      </c>
      <c r="C29" s="21"/>
      <c r="D29" s="20"/>
      <c r="E29" s="20"/>
      <c r="F29" s="22">
        <v>6850000</v>
      </c>
      <c r="G29" s="22" t="e">
        <f t="shared" si="0"/>
        <v>#DIV/0!</v>
      </c>
      <c r="H29" s="22" t="e">
        <f>F29/D29</f>
        <v>#DIV/0!</v>
      </c>
      <c r="I29" s="22">
        <f t="shared" si="1"/>
        <v>8509.3167701863349</v>
      </c>
      <c r="J29" s="20"/>
    </row>
    <row r="30" spans="1:15" x14ac:dyDescent="0.25">
      <c r="B30" s="21">
        <v>830</v>
      </c>
      <c r="C30" s="21"/>
      <c r="D30" s="20"/>
      <c r="E30" s="20"/>
      <c r="F30" s="22">
        <v>7000000</v>
      </c>
      <c r="G30" s="22" t="e">
        <f t="shared" si="0"/>
        <v>#DIV/0!</v>
      </c>
      <c r="H30" s="22" t="e">
        <f t="shared" ref="H30:H35" si="2">F30/D30</f>
        <v>#DIV/0!</v>
      </c>
      <c r="I30" s="22">
        <f t="shared" si="1"/>
        <v>8433.7349397590369</v>
      </c>
      <c r="J30" s="20"/>
    </row>
    <row r="31" spans="1:15" x14ac:dyDescent="0.25">
      <c r="B31" s="18">
        <v>650</v>
      </c>
      <c r="C31" s="21">
        <v>380</v>
      </c>
      <c r="D31" s="34"/>
      <c r="F31" s="35">
        <v>5800000</v>
      </c>
      <c r="G31" s="35">
        <f t="shared" si="0"/>
        <v>15263.157894736842</v>
      </c>
      <c r="H31" s="22" t="e">
        <f t="shared" si="2"/>
        <v>#DIV/0!</v>
      </c>
      <c r="I31" s="35">
        <f t="shared" si="1"/>
        <v>8923.0769230769238</v>
      </c>
      <c r="J31" s="20"/>
    </row>
    <row r="32" spans="1:15" x14ac:dyDescent="0.25">
      <c r="B32" s="18">
        <v>671</v>
      </c>
      <c r="C32" s="18">
        <v>409</v>
      </c>
      <c r="D32" s="34"/>
      <c r="F32" s="35">
        <v>6450000</v>
      </c>
      <c r="G32" s="35">
        <f t="shared" si="0"/>
        <v>15770.171149144255</v>
      </c>
      <c r="H32" s="35" t="e">
        <f t="shared" si="2"/>
        <v>#DIV/0!</v>
      </c>
      <c r="I32" s="35">
        <f t="shared" si="1"/>
        <v>9612.518628912072</v>
      </c>
      <c r="J32" s="20"/>
    </row>
    <row r="33" spans="1:10" x14ac:dyDescent="0.25">
      <c r="B33" s="64"/>
      <c r="C33" s="64">
        <v>425</v>
      </c>
      <c r="D33" s="65"/>
      <c r="E33" s="65"/>
      <c r="F33" s="66">
        <v>5600000</v>
      </c>
      <c r="G33" s="66">
        <f t="shared" si="0"/>
        <v>13176.470588235294</v>
      </c>
      <c r="H33" s="66" t="e">
        <f t="shared" si="2"/>
        <v>#DIV/0!</v>
      </c>
      <c r="I33" s="66" t="e">
        <f t="shared" si="1"/>
        <v>#DIV/0!</v>
      </c>
      <c r="J33" s="20"/>
    </row>
    <row r="34" spans="1:10" x14ac:dyDescent="0.25">
      <c r="B34" s="64">
        <v>450</v>
      </c>
      <c r="C34" s="64"/>
      <c r="D34" s="65"/>
      <c r="E34" s="65"/>
      <c r="F34" s="66">
        <v>3600000</v>
      </c>
      <c r="G34" s="66" t="e">
        <f t="shared" si="0"/>
        <v>#DIV/0!</v>
      </c>
      <c r="H34" s="66" t="e">
        <f t="shared" si="2"/>
        <v>#DIV/0!</v>
      </c>
      <c r="I34" s="66">
        <f t="shared" si="1"/>
        <v>8000</v>
      </c>
      <c r="J34" s="20"/>
    </row>
    <row r="35" spans="1:10" x14ac:dyDescent="0.25">
      <c r="B35" s="18">
        <v>660</v>
      </c>
      <c r="C35" s="18">
        <v>430</v>
      </c>
      <c r="F35" s="34">
        <v>7100000</v>
      </c>
      <c r="G35" s="35">
        <f t="shared" si="0"/>
        <v>16511.627906976744</v>
      </c>
      <c r="H35" s="35" t="e">
        <f t="shared" si="2"/>
        <v>#DIV/0!</v>
      </c>
      <c r="I35" s="35">
        <f t="shared" si="1"/>
        <v>10757.575757575758</v>
      </c>
      <c r="J35" s="20"/>
    </row>
    <row r="36" spans="1:10" x14ac:dyDescent="0.25">
      <c r="B36" s="18" t="s">
        <v>9</v>
      </c>
    </row>
    <row r="37" spans="1:10" x14ac:dyDescent="0.25">
      <c r="B37" s="18">
        <f>60*10.764</f>
        <v>645.83999999999992</v>
      </c>
      <c r="C37" s="18">
        <v>7550000</v>
      </c>
      <c r="D37" s="42">
        <f>C37/B37</f>
        <v>11690.201907593213</v>
      </c>
      <c r="E37">
        <v>528500</v>
      </c>
      <c r="F37">
        <v>30000</v>
      </c>
      <c r="G37">
        <f>F37+E37+C37</f>
        <v>8108500</v>
      </c>
      <c r="H37">
        <f>G37/B37</f>
        <v>12554.967174532394</v>
      </c>
      <c r="I37" s="14">
        <f>A37/B37</f>
        <v>0</v>
      </c>
      <c r="J37" s="14"/>
    </row>
    <row r="38" spans="1:10" x14ac:dyDescent="0.25">
      <c r="B38" s="18">
        <f>60*10.764</f>
        <v>645.83999999999992</v>
      </c>
      <c r="C38" s="18">
        <v>7580000</v>
      </c>
      <c r="D38" s="42">
        <f>C38/B38</f>
        <v>11736.653041000869</v>
      </c>
      <c r="E38">
        <v>530600</v>
      </c>
      <c r="F38">
        <v>30000</v>
      </c>
      <c r="G38">
        <f>F38+E38+C38</f>
        <v>8140600</v>
      </c>
      <c r="H38">
        <f>G38/B38</f>
        <v>12604.669887278584</v>
      </c>
      <c r="I38" s="14"/>
    </row>
    <row r="39" spans="1:10" x14ac:dyDescent="0.25">
      <c r="B39" s="18">
        <f>35.59*10.764</f>
        <v>383.09075999999999</v>
      </c>
      <c r="C39" s="18">
        <v>4600000</v>
      </c>
      <c r="D39" s="42">
        <f>C39/B39</f>
        <v>12007.598408272755</v>
      </c>
      <c r="E39">
        <v>322000</v>
      </c>
      <c r="F39">
        <v>30000</v>
      </c>
      <c r="G39">
        <f>F39+E39+C39</f>
        <v>4952000</v>
      </c>
      <c r="H39">
        <f>G39/B39</f>
        <v>12926.440721253626</v>
      </c>
      <c r="I39">
        <f>B39/1.2</f>
        <v>319.2423</v>
      </c>
      <c r="J39">
        <f>C39/I39</f>
        <v>14409.118089927306</v>
      </c>
    </row>
    <row r="40" spans="1:10" ht="15.75" x14ac:dyDescent="0.25">
      <c r="A40" s="16"/>
      <c r="B40" s="18">
        <f>34.949*10.764</f>
        <v>376.19103599999994</v>
      </c>
      <c r="C40" s="18">
        <v>4475000</v>
      </c>
      <c r="D40" s="42">
        <f>C40/B40</f>
        <v>11895.551918467299</v>
      </c>
      <c r="E40">
        <v>921000</v>
      </c>
      <c r="F40">
        <v>30000</v>
      </c>
      <c r="G40">
        <f>F40+E40+C40</f>
        <v>5426000</v>
      </c>
      <c r="H40">
        <f>G40/B40</f>
        <v>14423.522840134874</v>
      </c>
    </row>
    <row r="41" spans="1:10" ht="15.75" x14ac:dyDescent="0.25">
      <c r="A41" s="16"/>
      <c r="B41" s="18">
        <f>29.28*10.764</f>
        <v>315.16991999999999</v>
      </c>
      <c r="C41" s="18">
        <v>3525000</v>
      </c>
      <c r="D41" s="42">
        <f>C41/B41</f>
        <v>11184.442982375984</v>
      </c>
      <c r="E41">
        <v>246800</v>
      </c>
      <c r="F41">
        <v>30000</v>
      </c>
      <c r="G41">
        <f>F41+E41+C41</f>
        <v>3801800</v>
      </c>
      <c r="H41">
        <f>G41/B41</f>
        <v>12062.699384509791</v>
      </c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45" spans="1:10" ht="15.75" x14ac:dyDescent="0.25">
      <c r="A45" s="16"/>
    </row>
    <row r="46" spans="1:10" ht="15.75" x14ac:dyDescent="0.25">
      <c r="A46" s="16"/>
    </row>
    <row r="66" spans="4:6" x14ac:dyDescent="0.25">
      <c r="D66" s="14"/>
      <c r="E66" s="14"/>
      <c r="F66" s="14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5CD57-5560-4EFE-A7D2-20BF6132F0DB}">
  <dimension ref="A1"/>
  <sheetViews>
    <sheetView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M1" sqref="M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Sheet2</vt:lpstr>
      <vt:lpstr>Sheet3</vt:lpstr>
      <vt:lpstr>Sheet4</vt:lpstr>
      <vt:lpstr>Same</vt:lpstr>
      <vt:lpstr>Sheet6</vt:lpstr>
      <vt:lpstr>Sheet7</vt:lpstr>
      <vt:lpstr>Sheet5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2023-10-18T08:17:33Z</dcterms:modified>
</cp:coreProperties>
</file>