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Ubale\"/>
    </mc:Choice>
  </mc:AlternateContent>
  <xr:revisionPtr revIDLastSave="0" documentId="13_ncr:1_{91973BA9-02B2-4F25-AF6B-E9F39DD8FA70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3" l="1"/>
  <c r="I16" i="23"/>
  <c r="C27" i="23"/>
  <c r="C23" i="23"/>
  <c r="H17" i="23"/>
  <c r="H16" i="23"/>
  <c r="H15" i="23"/>
  <c r="H14" i="23"/>
  <c r="P11" i="4"/>
  <c r="Q11" i="4" s="1"/>
  <c r="B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F2" i="4" l="1"/>
  <c r="G7" i="4"/>
  <c r="G4" i="4"/>
  <c r="G10" i="4"/>
  <c r="G6" i="4"/>
  <c r="G8" i="4"/>
  <c r="G3" i="4"/>
  <c r="C11" i="4"/>
  <c r="D11" i="4" s="1"/>
  <c r="H11" i="4" s="1"/>
  <c r="F11" i="4"/>
  <c r="G5" i="4"/>
  <c r="G9" i="4"/>
  <c r="G11" i="4"/>
  <c r="F5" i="4"/>
  <c r="F8" i="4"/>
  <c r="F10" i="4"/>
  <c r="H2" i="4"/>
  <c r="G2" i="4"/>
  <c r="H3" i="4"/>
  <c r="H4" i="4"/>
  <c r="H5" i="4"/>
  <c r="H6" i="4"/>
  <c r="H7" i="4"/>
  <c r="H8" i="4"/>
  <c r="H9" i="4"/>
  <c r="H10" i="4"/>
  <c r="F3" i="4"/>
  <c r="F4" i="4"/>
  <c r="F6" i="4"/>
  <c r="F7" i="4"/>
  <c r="F9" i="4"/>
  <c r="O14" i="42"/>
  <c r="O16" i="42" s="1"/>
  <c r="O15" i="42"/>
  <c r="O5" i="42" l="1"/>
  <c r="O6" i="42"/>
  <c r="O7" i="42"/>
  <c r="O8" i="42"/>
  <c r="O9" i="42"/>
  <c r="O10" i="42"/>
  <c r="O4" i="42"/>
  <c r="O11" i="42" s="1"/>
  <c r="J15" i="42"/>
  <c r="F16" i="23" l="1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<sst xmlns="http://schemas.openxmlformats.org/spreadsheetml/2006/main" count="140" uniqueCount="107">
  <si>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</si>
  <si>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</si>
  <si>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</si>
  <si>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</si>
  <si>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</si>
  <si>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</si>
  <si>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</si>
  <si>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</si>
  <si>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</si>
  <si>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</si>
  <si>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</si>
  <si>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</si>
  <si>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</si>
  <si>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</si>
  <si>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</si>
  <si>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</si>
  <si>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</si>
  <si>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</si>
  <si>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</si>
  <si>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</si>
  <si>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</si>
  <si>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</si>
  <si>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</si>
  <si>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</si>
  <si>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</si>
  <si>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</si>
  <si>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</si>
  <si>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</si>
  <si>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</si>
  <si>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</si>
  <si>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</si>
  <si>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</si>
  <si>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</si>
  <si>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</si>
  <si>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</si>
  <si>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</si>
  <si>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</si>
  <si>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</si>
  <si>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</si>
  <si>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</si>
  <si>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</si>
  <si>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</si>
  <si>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</si>
  <si>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</si>
  <si>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</si>
  <si>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</si>
  <si>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</si>
  <si>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</si>
  <si>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</si>
  <si>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</si>
  <si>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</si>
  <si>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</si>
  <si>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</si>
  <si>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</si>
  <si>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</si>
  <si>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</si>
  <si>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</si>
  <si>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</si>
  <si>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</si>
  <si>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</si>
  <si>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</si>
  <si>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</si>
  <si>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</si>
  <si>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</si>
  <si>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</si>
  <si>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</si>
  <si>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</si>
  <si>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</si>
  <si>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</si>
  <si>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</si>
  <si>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</si>
  <si>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</si>
  <si>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</si>
  <si>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</si>
  <si>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</si>
  <si>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</si>
  <si>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</si>
  <si>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</si>
  <si>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</si>
  <si>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</si>
  <si>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</si>
  <si>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</si>
  <si>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</si>
  <si>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</si>
  <si>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</si>
  <si>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</si>
  <si>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</si>
  <si>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</si>
  <si>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</si>
  <si>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</si>
  <si>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</si>
  <si>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</si>
  <si>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</si>
  <si>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</si>
  <si>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</si>
  <si>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</si>
  <si>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</si>
  <si>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</si>
  <si>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</si>
  <si>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</si>
  <si>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</si>
  <si>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rate on BA</t>
  </si>
  <si>
    <t>Pass</t>
  </si>
  <si>
    <t>bed</t>
  </si>
  <si>
    <t>toilet</t>
  </si>
  <si>
    <t>pass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</si>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</sst>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180975</xdr:rowOff>
    </xdr:from>
    <xdr:to>
      <xdr:col>10</xdr:col>
      <xdr:colOff>219075</xdr:colOff>
      <xdr:row>21</xdr:row>
      <xdr:rowOff>19050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7147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4</xdr:row>
      <xdr:rowOff>173182</xdr:rowOff>
    </xdr:from>
    <xdr:to>
      <xdr:col>13</xdr:col>
      <xdr:colOff>566237</xdr:colOff>
      <xdr:row>29</xdr:row>
      <xdr:rowOff>106507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136" y="935182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7" workbookViewId="0">
      <selection activeCell="D16" sqref="D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5"/>
      <c r="H1" s="75"/>
    </row>
    <row r="2" spans="2:17" ht="15.75" thickBot="1" x14ac:dyDescent="0.3">
      <c r="D2">
        <f>40700*0.05</f>
        <v>2035</v>
      </c>
      <c r="E2" s="61">
        <f>C3+D2</f>
        <v>39235</v>
      </c>
      <c r="G2" s="112" t="s">
        <v>76</v>
      </c>
      <c r="H2" s="113"/>
    </row>
    <row r="3" spans="2:17" ht="15.75" thickBot="1" x14ac:dyDescent="0.3">
      <c r="B3" s="41" t="s">
        <v>59</v>
      </c>
      <c r="C3" s="52">
        <v>37200</v>
      </c>
      <c r="D3" s="41"/>
      <c r="E3" s="41"/>
      <c r="F3" s="41"/>
      <c r="G3" s="76" t="s">
        <v>77</v>
      </c>
      <c r="H3" s="77" t="s">
        <v>78</v>
      </c>
      <c r="I3" s="78"/>
      <c r="K3" s="79" t="s">
        <v>79</v>
      </c>
      <c r="L3" s="80"/>
      <c r="N3" s="81" t="s">
        <v>80</v>
      </c>
      <c r="O3" s="82"/>
      <c r="P3" s="82"/>
      <c r="Q3" s="83"/>
    </row>
    <row r="4" spans="2:17" ht="27" thickBot="1" x14ac:dyDescent="0.3">
      <c r="B4" s="41" t="s">
        <v>60</v>
      </c>
      <c r="C4" s="52">
        <v>0</v>
      </c>
      <c r="D4" s="41"/>
      <c r="E4" s="41"/>
      <c r="F4" s="41"/>
      <c r="G4" s="84">
        <v>1</v>
      </c>
      <c r="H4" s="85">
        <v>0</v>
      </c>
      <c r="I4" s="86">
        <v>100</v>
      </c>
      <c r="K4" s="87" t="s">
        <v>39</v>
      </c>
      <c r="L4" s="88" t="s">
        <v>40</v>
      </c>
      <c r="N4" s="76" t="s">
        <v>77</v>
      </c>
      <c r="O4" s="89" t="s">
        <v>78</v>
      </c>
      <c r="P4" s="90"/>
    </row>
    <row r="5" spans="2:17" ht="15.75" thickBot="1" x14ac:dyDescent="0.3">
      <c r="B5" s="41" t="s">
        <v>81</v>
      </c>
      <c r="C5" s="56">
        <f>C3+C4</f>
        <v>37200</v>
      </c>
      <c r="D5" s="57" t="s">
        <v>61</v>
      </c>
      <c r="E5" s="58">
        <f>ROUND(C5/10.764,0)</f>
        <v>3456</v>
      </c>
      <c r="F5" s="57" t="s">
        <v>62</v>
      </c>
      <c r="G5" s="84">
        <v>2</v>
      </c>
      <c r="H5" s="85">
        <v>0</v>
      </c>
      <c r="I5" s="86">
        <v>100</v>
      </c>
      <c r="K5" s="86">
        <v>2554.8123374210331</v>
      </c>
      <c r="L5" s="91">
        <v>2248.2348569305091</v>
      </c>
      <c r="N5" s="84">
        <v>1</v>
      </c>
      <c r="O5" s="92">
        <v>0</v>
      </c>
      <c r="P5" s="86">
        <v>100</v>
      </c>
    </row>
    <row r="6" spans="2:17" ht="15.75" thickBot="1" x14ac:dyDescent="0.3">
      <c r="B6" s="41" t="s">
        <v>82</v>
      </c>
      <c r="C6" s="52">
        <v>14500</v>
      </c>
      <c r="D6" s="41"/>
      <c r="E6" s="41"/>
      <c r="F6" s="41"/>
      <c r="G6" s="84">
        <v>3</v>
      </c>
      <c r="H6" s="85">
        <v>5</v>
      </c>
      <c r="I6" s="86">
        <v>95</v>
      </c>
      <c r="K6" s="93" t="s">
        <v>2</v>
      </c>
      <c r="L6" s="94" t="s">
        <v>42</v>
      </c>
      <c r="N6" s="84">
        <v>2</v>
      </c>
      <c r="O6" s="92">
        <v>0</v>
      </c>
      <c r="P6" s="86">
        <v>100</v>
      </c>
    </row>
    <row r="7" spans="2:17" ht="15.75" thickBot="1" x14ac:dyDescent="0.3">
      <c r="B7" s="41" t="s">
        <v>83</v>
      </c>
      <c r="C7" s="56">
        <f>C5-C6</f>
        <v>22700</v>
      </c>
      <c r="D7" s="41"/>
      <c r="E7" s="41"/>
      <c r="F7" s="41"/>
      <c r="G7" s="84">
        <v>4</v>
      </c>
      <c r="H7" s="85">
        <v>5</v>
      </c>
      <c r="I7" s="86">
        <v>95</v>
      </c>
      <c r="K7" s="86" t="s">
        <v>48</v>
      </c>
      <c r="L7" s="91" t="s">
        <v>49</v>
      </c>
      <c r="N7" s="84">
        <v>3</v>
      </c>
      <c r="O7" s="92">
        <v>5</v>
      </c>
      <c r="P7" s="86">
        <v>95</v>
      </c>
    </row>
    <row r="8" spans="2:17" ht="15.75" thickBot="1" x14ac:dyDescent="0.3">
      <c r="B8" s="41" t="s">
        <v>84</v>
      </c>
      <c r="C8" s="95">
        <v>0</v>
      </c>
      <c r="D8" s="96">
        <f>1-C8</f>
        <v>1</v>
      </c>
      <c r="E8" s="41"/>
      <c r="F8" s="41"/>
      <c r="G8" s="84">
        <v>5</v>
      </c>
      <c r="H8" s="85">
        <v>5</v>
      </c>
      <c r="I8" s="86">
        <v>95</v>
      </c>
      <c r="K8" s="86"/>
      <c r="L8" s="91"/>
      <c r="N8" s="84">
        <v>4</v>
      </c>
      <c r="O8" s="92">
        <v>5</v>
      </c>
      <c r="P8" s="86">
        <v>95</v>
      </c>
    </row>
    <row r="9" spans="2:17" ht="15.75" thickBot="1" x14ac:dyDescent="0.3">
      <c r="B9" s="59" t="s">
        <v>85</v>
      </c>
      <c r="D9" s="56">
        <f>ROUND(C7*D8,0)</f>
        <v>22700</v>
      </c>
      <c r="E9" s="41"/>
      <c r="F9" s="41"/>
      <c r="G9" s="84">
        <v>6</v>
      </c>
      <c r="H9" s="85">
        <v>6</v>
      </c>
      <c r="I9" s="86">
        <v>94</v>
      </c>
      <c r="K9" s="97" t="s">
        <v>46</v>
      </c>
      <c r="L9" s="98">
        <v>0.05</v>
      </c>
      <c r="N9" s="84">
        <v>5</v>
      </c>
      <c r="O9" s="92">
        <v>5</v>
      </c>
      <c r="P9" s="86">
        <v>95</v>
      </c>
    </row>
    <row r="10" spans="2:17" ht="15.75" thickBot="1" x14ac:dyDescent="0.3">
      <c r="B10" s="41" t="s">
        <v>86</v>
      </c>
      <c r="C10" s="56">
        <f>C6+D9</f>
        <v>37200</v>
      </c>
      <c r="D10" s="57" t="s">
        <v>61</v>
      </c>
      <c r="E10" s="58">
        <f>ROUND(C10/10.764,0)</f>
        <v>3456</v>
      </c>
      <c r="F10" s="57" t="s">
        <v>62</v>
      </c>
      <c r="G10" s="84">
        <v>7</v>
      </c>
      <c r="H10" s="85">
        <v>7</v>
      </c>
      <c r="I10" s="86">
        <v>93</v>
      </c>
      <c r="K10" s="99" t="s">
        <v>52</v>
      </c>
      <c r="L10" s="98">
        <v>0.1</v>
      </c>
      <c r="N10" s="84">
        <v>6</v>
      </c>
      <c r="O10" s="92">
        <v>6.5</v>
      </c>
      <c r="P10" s="86">
        <f t="shared" ref="P10:P63" si="0">P9-1.5</f>
        <v>93.5</v>
      </c>
    </row>
    <row r="11" spans="2:17" ht="15.75" thickBot="1" x14ac:dyDescent="0.3">
      <c r="C11" s="60"/>
      <c r="G11" s="84">
        <v>8</v>
      </c>
      <c r="H11" s="85">
        <v>8</v>
      </c>
      <c r="I11" s="86">
        <v>92</v>
      </c>
      <c r="K11" s="86" t="s">
        <v>54</v>
      </c>
      <c r="L11" s="98">
        <v>0.15</v>
      </c>
      <c r="N11" s="84">
        <v>7</v>
      </c>
      <c r="O11" s="92">
        <v>8</v>
      </c>
      <c r="P11" s="86">
        <f t="shared" si="0"/>
        <v>92</v>
      </c>
    </row>
    <row r="12" spans="2:17" ht="15.75" thickBot="1" x14ac:dyDescent="0.3">
      <c r="B12" s="47" t="s">
        <v>63</v>
      </c>
      <c r="C12" s="62">
        <v>2023</v>
      </c>
      <c r="E12" s="61"/>
      <c r="G12" s="84">
        <v>9</v>
      </c>
      <c r="H12" s="85">
        <v>9</v>
      </c>
      <c r="I12" s="86">
        <v>91</v>
      </c>
      <c r="K12" s="100" t="s">
        <v>56</v>
      </c>
      <c r="L12" s="101">
        <v>0.2</v>
      </c>
      <c r="N12" s="84">
        <v>8</v>
      </c>
      <c r="O12" s="92">
        <v>9.5</v>
      </c>
      <c r="P12" s="86">
        <f t="shared" si="0"/>
        <v>90.5</v>
      </c>
    </row>
    <row r="13" spans="2:17" ht="15.75" thickBot="1" x14ac:dyDescent="0.3">
      <c r="B13" s="47" t="s">
        <v>64</v>
      </c>
      <c r="C13" s="62">
        <v>2022</v>
      </c>
      <c r="D13" s="61"/>
      <c r="G13" s="84">
        <v>10</v>
      </c>
      <c r="H13" s="85">
        <v>10</v>
      </c>
      <c r="I13" s="86">
        <v>90</v>
      </c>
      <c r="K13" s="102"/>
      <c r="L13" s="103"/>
      <c r="N13" s="84">
        <v>9</v>
      </c>
      <c r="O13" s="92">
        <v>11</v>
      </c>
      <c r="P13" s="86">
        <f t="shared" si="0"/>
        <v>89</v>
      </c>
    </row>
    <row r="14" spans="2:17" ht="15.75" thickBot="1" x14ac:dyDescent="0.3">
      <c r="B14" s="47" t="s">
        <v>65</v>
      </c>
      <c r="C14" s="62">
        <f>C12-C13</f>
        <v>1</v>
      </c>
      <c r="G14" s="84">
        <v>11</v>
      </c>
      <c r="H14" s="85">
        <v>11</v>
      </c>
      <c r="I14" s="86">
        <v>89</v>
      </c>
      <c r="K14" s="104"/>
      <c r="L14" s="105"/>
      <c r="N14" s="84">
        <v>10</v>
      </c>
      <c r="O14" s="92">
        <v>12.5</v>
      </c>
      <c r="P14" s="86">
        <f t="shared" si="0"/>
        <v>87.5</v>
      </c>
    </row>
    <row r="15" spans="2:17" ht="17.25" thickBot="1" x14ac:dyDescent="0.35">
      <c r="B15" s="106" t="s">
        <v>87</v>
      </c>
      <c r="C15" s="47">
        <f>60-C14</f>
        <v>59</v>
      </c>
      <c r="G15" s="84">
        <v>12</v>
      </c>
      <c r="H15" s="85">
        <v>12</v>
      </c>
      <c r="I15" s="86">
        <v>88</v>
      </c>
      <c r="N15" s="84">
        <v>11</v>
      </c>
      <c r="O15" s="92">
        <v>14</v>
      </c>
      <c r="P15" s="86">
        <f t="shared" si="0"/>
        <v>86</v>
      </c>
    </row>
    <row r="16" spans="2:17" ht="15.75" thickBot="1" x14ac:dyDescent="0.3">
      <c r="C16">
        <v>819</v>
      </c>
      <c r="E16" s="61"/>
      <c r="G16" s="84">
        <v>13</v>
      </c>
      <c r="H16" s="85">
        <v>13</v>
      </c>
      <c r="I16" s="86">
        <v>87</v>
      </c>
      <c r="J16" s="61"/>
      <c r="N16" s="84">
        <v>12</v>
      </c>
      <c r="O16" s="92">
        <v>15.5</v>
      </c>
      <c r="P16" s="86">
        <f t="shared" si="0"/>
        <v>84.5</v>
      </c>
    </row>
    <row r="17" spans="1:16" ht="15.75" thickBot="1" x14ac:dyDescent="0.3">
      <c r="C17" s="61">
        <f>E10*C16</f>
        <v>2830464</v>
      </c>
      <c r="G17" s="84">
        <v>14</v>
      </c>
      <c r="H17" s="85">
        <v>14</v>
      </c>
      <c r="I17" s="86">
        <v>86</v>
      </c>
      <c r="K17" s="61"/>
      <c r="L17" s="61"/>
      <c r="N17" s="84">
        <v>13</v>
      </c>
      <c r="O17" s="92">
        <v>17</v>
      </c>
      <c r="P17" s="86">
        <f t="shared" si="0"/>
        <v>83</v>
      </c>
    </row>
    <row r="18" spans="1:16" ht="15.75" thickBot="1" x14ac:dyDescent="0.3">
      <c r="C18">
        <f>C16*2000</f>
        <v>1638000</v>
      </c>
      <c r="G18" s="84">
        <v>15</v>
      </c>
      <c r="H18" s="85">
        <v>15</v>
      </c>
      <c r="I18" s="86">
        <v>85</v>
      </c>
      <c r="J18" s="61"/>
      <c r="L18" s="61"/>
      <c r="N18" s="84">
        <v>14</v>
      </c>
      <c r="O18" s="92">
        <v>18.5</v>
      </c>
      <c r="P18" s="86">
        <f t="shared" si="0"/>
        <v>81.5</v>
      </c>
    </row>
    <row r="19" spans="1:16" ht="15.75" thickBot="1" x14ac:dyDescent="0.3">
      <c r="B19" s="41"/>
      <c r="C19" s="52"/>
      <c r="D19" s="41"/>
      <c r="E19" s="41"/>
      <c r="F19" s="41"/>
      <c r="G19" s="84">
        <v>16</v>
      </c>
      <c r="H19" s="85">
        <v>16</v>
      </c>
      <c r="I19" s="86">
        <v>84</v>
      </c>
      <c r="N19" s="84">
        <v>15</v>
      </c>
      <c r="O19" s="92">
        <v>20</v>
      </c>
      <c r="P19" s="86">
        <f t="shared" si="0"/>
        <v>80</v>
      </c>
    </row>
    <row r="20" spans="1:16" ht="15.75" thickBot="1" x14ac:dyDescent="0.3">
      <c r="B20" s="41"/>
      <c r="C20" s="52"/>
      <c r="D20" s="41"/>
      <c r="E20" s="41"/>
      <c r="F20" s="41"/>
      <c r="G20" s="84">
        <v>17</v>
      </c>
      <c r="H20" s="85">
        <v>17</v>
      </c>
      <c r="I20" s="86">
        <v>83</v>
      </c>
      <c r="N20" s="84">
        <v>16</v>
      </c>
      <c r="O20" s="92">
        <v>21.5</v>
      </c>
      <c r="P20" s="86">
        <f t="shared" si="0"/>
        <v>78.5</v>
      </c>
    </row>
    <row r="21" spans="1:16" ht="15.75" thickBot="1" x14ac:dyDescent="0.3">
      <c r="B21" s="41"/>
      <c r="C21" s="56"/>
      <c r="D21" s="57"/>
      <c r="E21" s="58"/>
      <c r="F21" s="57"/>
      <c r="G21" s="84">
        <v>18</v>
      </c>
      <c r="H21" s="85">
        <v>18</v>
      </c>
      <c r="I21" s="86">
        <v>82</v>
      </c>
      <c r="N21" s="84">
        <v>17</v>
      </c>
      <c r="O21" s="92">
        <v>23</v>
      </c>
      <c r="P21" s="86">
        <f t="shared" si="0"/>
        <v>77</v>
      </c>
    </row>
    <row r="22" spans="1:16" ht="15.75" thickBot="1" x14ac:dyDescent="0.3">
      <c r="B22" s="41"/>
      <c r="C22" s="52"/>
      <c r="D22" s="41"/>
      <c r="E22" s="41"/>
      <c r="F22" s="41"/>
      <c r="G22" s="84">
        <v>19</v>
      </c>
      <c r="H22" s="85">
        <v>19</v>
      </c>
      <c r="I22" s="86">
        <v>81</v>
      </c>
      <c r="N22" s="84">
        <v>18</v>
      </c>
      <c r="O22" s="92">
        <v>24.5</v>
      </c>
      <c r="P22" s="86">
        <f t="shared" si="0"/>
        <v>75.5</v>
      </c>
    </row>
    <row r="23" spans="1:16" ht="15.75" thickBot="1" x14ac:dyDescent="0.3">
      <c r="B23" s="41"/>
      <c r="C23" s="52"/>
      <c r="D23" s="41"/>
      <c r="E23" s="41"/>
      <c r="F23" s="41"/>
      <c r="G23" s="84">
        <v>20</v>
      </c>
      <c r="H23" s="85">
        <v>20</v>
      </c>
      <c r="I23" s="86">
        <v>80</v>
      </c>
      <c r="N23" s="84">
        <v>19</v>
      </c>
      <c r="O23" s="92">
        <v>26</v>
      </c>
      <c r="P23" s="86">
        <f t="shared" si="0"/>
        <v>74</v>
      </c>
    </row>
    <row r="24" spans="1:16" ht="15.75" thickBot="1" x14ac:dyDescent="0.3">
      <c r="B24" s="59"/>
      <c r="C24" s="52"/>
      <c r="D24" s="41"/>
      <c r="E24" s="41"/>
      <c r="F24" s="41"/>
      <c r="G24" s="84">
        <v>21</v>
      </c>
      <c r="H24" s="85">
        <v>21</v>
      </c>
      <c r="I24" s="86">
        <v>79</v>
      </c>
      <c r="N24" s="84">
        <v>20</v>
      </c>
      <c r="O24" s="92">
        <v>27.5</v>
      </c>
      <c r="P24" s="86">
        <f t="shared" si="0"/>
        <v>72.5</v>
      </c>
    </row>
    <row r="25" spans="1:16" ht="15.75" thickBot="1" x14ac:dyDescent="0.3">
      <c r="B25" s="41"/>
      <c r="C25" s="56"/>
      <c r="D25" s="57"/>
      <c r="E25" s="58"/>
      <c r="F25" s="57"/>
      <c r="G25" s="84">
        <v>22</v>
      </c>
      <c r="H25" s="85">
        <v>22</v>
      </c>
      <c r="I25" s="86">
        <v>78</v>
      </c>
      <c r="N25" s="84">
        <v>21</v>
      </c>
      <c r="O25" s="92">
        <v>29</v>
      </c>
      <c r="P25" s="86">
        <f t="shared" si="0"/>
        <v>71</v>
      </c>
    </row>
    <row r="26" spans="1:16" ht="15.75" thickBot="1" x14ac:dyDescent="0.3">
      <c r="G26" s="84">
        <v>23</v>
      </c>
      <c r="H26" s="85">
        <v>23</v>
      </c>
      <c r="I26" s="86">
        <v>77</v>
      </c>
      <c r="N26" s="84">
        <v>22</v>
      </c>
      <c r="O26" s="92">
        <v>30.5</v>
      </c>
      <c r="P26" s="86">
        <f t="shared" si="0"/>
        <v>69.5</v>
      </c>
    </row>
    <row r="27" spans="1:16" ht="15.75" thickBot="1" x14ac:dyDescent="0.3">
      <c r="G27" s="84">
        <v>24</v>
      </c>
      <c r="H27" s="85">
        <v>24</v>
      </c>
      <c r="I27" s="86">
        <v>76</v>
      </c>
      <c r="N27" s="84">
        <v>23</v>
      </c>
      <c r="O27" s="92">
        <v>32</v>
      </c>
      <c r="P27" s="86">
        <f t="shared" si="0"/>
        <v>68</v>
      </c>
    </row>
    <row r="28" spans="1:16" ht="15.75" thickBot="1" x14ac:dyDescent="0.3">
      <c r="G28" s="84">
        <v>25</v>
      </c>
      <c r="H28" s="85">
        <v>25</v>
      </c>
      <c r="I28" s="86">
        <v>75</v>
      </c>
      <c r="N28" s="84">
        <v>24</v>
      </c>
      <c r="O28" s="92">
        <v>33.5</v>
      </c>
      <c r="P28" s="86">
        <f t="shared" si="0"/>
        <v>66.5</v>
      </c>
    </row>
    <row r="29" spans="1:16" ht="15.75" thickBot="1" x14ac:dyDescent="0.3">
      <c r="G29" s="84">
        <v>26</v>
      </c>
      <c r="H29" s="85">
        <v>26</v>
      </c>
      <c r="I29" s="86">
        <v>74</v>
      </c>
      <c r="N29" s="84">
        <v>25</v>
      </c>
      <c r="O29" s="92">
        <v>35</v>
      </c>
      <c r="P29" s="86">
        <f t="shared" si="0"/>
        <v>65</v>
      </c>
    </row>
    <row r="30" spans="1:16" ht="15.75" thickBot="1" x14ac:dyDescent="0.3">
      <c r="G30" s="84">
        <v>27</v>
      </c>
      <c r="H30" s="85">
        <v>27</v>
      </c>
      <c r="I30" s="86">
        <v>73</v>
      </c>
      <c r="N30" s="84">
        <v>26</v>
      </c>
      <c r="O30" s="92">
        <v>36.5</v>
      </c>
      <c r="P30" s="86">
        <f t="shared" si="0"/>
        <v>63.5</v>
      </c>
    </row>
    <row r="31" spans="1:16" ht="15.75" thickBot="1" x14ac:dyDescent="0.3">
      <c r="A31" s="41"/>
      <c r="B31" s="68"/>
      <c r="C31" s="41"/>
      <c r="D31" s="41"/>
      <c r="E31" s="41"/>
      <c r="G31" s="84">
        <v>28</v>
      </c>
      <c r="H31" s="85">
        <v>28</v>
      </c>
      <c r="I31" s="86">
        <v>72</v>
      </c>
      <c r="N31" s="84">
        <v>27</v>
      </c>
      <c r="O31" s="92">
        <v>38</v>
      </c>
      <c r="P31" s="86">
        <f t="shared" si="0"/>
        <v>62</v>
      </c>
    </row>
    <row r="32" spans="1:16" ht="15.75" thickBot="1" x14ac:dyDescent="0.3">
      <c r="A32" s="41"/>
      <c r="B32" s="52"/>
      <c r="C32" s="41"/>
      <c r="D32" s="41"/>
      <c r="E32" s="41"/>
      <c r="G32" s="84">
        <v>29</v>
      </c>
      <c r="H32" s="85">
        <v>29</v>
      </c>
      <c r="I32" s="86">
        <v>71</v>
      </c>
      <c r="N32" s="84">
        <v>28</v>
      </c>
      <c r="O32" s="92">
        <v>39.5</v>
      </c>
      <c r="P32" s="86">
        <f t="shared" si="0"/>
        <v>60.5</v>
      </c>
    </row>
    <row r="33" spans="1:16" ht="15.75" thickBot="1" x14ac:dyDescent="0.3">
      <c r="A33" s="41"/>
      <c r="B33" s="56"/>
      <c r="C33" s="57"/>
      <c r="D33" s="107"/>
      <c r="E33" s="57"/>
      <c r="G33" s="84">
        <v>30</v>
      </c>
      <c r="H33" s="85">
        <v>30</v>
      </c>
      <c r="I33" s="86">
        <v>70</v>
      </c>
      <c r="N33" s="84">
        <v>29</v>
      </c>
      <c r="O33" s="92">
        <v>41</v>
      </c>
      <c r="P33" s="86">
        <f t="shared" si="0"/>
        <v>59</v>
      </c>
    </row>
    <row r="34" spans="1:16" ht="15.75" thickBot="1" x14ac:dyDescent="0.3">
      <c r="A34" s="41"/>
      <c r="B34" s="52"/>
      <c r="C34" s="41"/>
      <c r="D34" s="41"/>
      <c r="E34" s="41"/>
      <c r="G34" s="84">
        <v>31</v>
      </c>
      <c r="H34" s="85">
        <v>31</v>
      </c>
      <c r="I34" s="86">
        <v>69</v>
      </c>
      <c r="N34" s="84">
        <v>30</v>
      </c>
      <c r="O34" s="92">
        <v>42.5</v>
      </c>
      <c r="P34" s="86">
        <f t="shared" si="0"/>
        <v>57.5</v>
      </c>
    </row>
    <row r="35" spans="1:16" ht="15.75" thickBot="1" x14ac:dyDescent="0.3">
      <c r="A35" s="41"/>
      <c r="B35" s="68"/>
      <c r="C35" s="41"/>
      <c r="D35" s="41"/>
      <c r="E35" s="41"/>
      <c r="G35" s="84">
        <v>32</v>
      </c>
      <c r="H35" s="85">
        <v>32</v>
      </c>
      <c r="I35" s="86">
        <v>68</v>
      </c>
      <c r="N35" s="84">
        <v>31</v>
      </c>
      <c r="O35" s="92">
        <v>44</v>
      </c>
      <c r="P35" s="86">
        <f t="shared" si="0"/>
        <v>56</v>
      </c>
    </row>
    <row r="36" spans="1:16" ht="15.75" thickBot="1" x14ac:dyDescent="0.3">
      <c r="A36" s="59"/>
      <c r="B36" s="52"/>
      <c r="C36" s="41"/>
      <c r="D36" s="41"/>
      <c r="E36" s="41"/>
      <c r="G36" s="84">
        <v>33</v>
      </c>
      <c r="H36" s="85">
        <v>33</v>
      </c>
      <c r="I36" s="86">
        <v>67</v>
      </c>
      <c r="N36" s="84">
        <v>32</v>
      </c>
      <c r="O36" s="92">
        <v>45.5</v>
      </c>
      <c r="P36" s="86">
        <f t="shared" si="0"/>
        <v>54.5</v>
      </c>
    </row>
    <row r="37" spans="1:16" ht="15.75" thickBot="1" x14ac:dyDescent="0.3">
      <c r="A37" s="41"/>
      <c r="B37" s="56"/>
      <c r="C37" s="57"/>
      <c r="D37" s="58"/>
      <c r="E37" s="57"/>
      <c r="G37" s="84">
        <v>34</v>
      </c>
      <c r="H37" s="85">
        <v>34</v>
      </c>
      <c r="I37" s="86">
        <v>66</v>
      </c>
      <c r="N37" s="84">
        <v>33</v>
      </c>
      <c r="O37" s="92">
        <v>47</v>
      </c>
      <c r="P37" s="86">
        <f t="shared" si="0"/>
        <v>53</v>
      </c>
    </row>
    <row r="38" spans="1:16" ht="15.75" thickBot="1" x14ac:dyDescent="0.3">
      <c r="G38" s="84">
        <v>35</v>
      </c>
      <c r="H38" s="85">
        <v>35</v>
      </c>
      <c r="I38" s="86">
        <v>65</v>
      </c>
      <c r="N38" s="84">
        <v>34</v>
      </c>
      <c r="O38" s="92">
        <v>48.5</v>
      </c>
      <c r="P38" s="86">
        <f t="shared" si="0"/>
        <v>51.5</v>
      </c>
    </row>
    <row r="39" spans="1:16" ht="15.75" thickBot="1" x14ac:dyDescent="0.3">
      <c r="G39" s="84">
        <v>36</v>
      </c>
      <c r="H39" s="85">
        <v>36</v>
      </c>
      <c r="I39" s="86">
        <v>64</v>
      </c>
      <c r="N39" s="84">
        <v>35</v>
      </c>
      <c r="O39" s="92">
        <v>50</v>
      </c>
      <c r="P39" s="86">
        <f t="shared" si="0"/>
        <v>50</v>
      </c>
    </row>
    <row r="40" spans="1:16" ht="15.75" thickBot="1" x14ac:dyDescent="0.3">
      <c r="G40" s="84">
        <v>37</v>
      </c>
      <c r="H40" s="85">
        <v>37</v>
      </c>
      <c r="I40" s="86">
        <v>63</v>
      </c>
      <c r="N40" s="84">
        <v>36</v>
      </c>
      <c r="O40" s="92">
        <v>51.5</v>
      </c>
      <c r="P40" s="86">
        <f t="shared" si="0"/>
        <v>48.5</v>
      </c>
    </row>
    <row r="41" spans="1:16" ht="15.75" thickBot="1" x14ac:dyDescent="0.3">
      <c r="G41" s="84">
        <v>38</v>
      </c>
      <c r="H41" s="85">
        <v>38</v>
      </c>
      <c r="I41" s="86">
        <v>62</v>
      </c>
      <c r="N41" s="84">
        <v>37</v>
      </c>
      <c r="O41" s="92">
        <v>53</v>
      </c>
      <c r="P41" s="86">
        <f t="shared" si="0"/>
        <v>47</v>
      </c>
    </row>
    <row r="42" spans="1:16" ht="15.75" thickBot="1" x14ac:dyDescent="0.3">
      <c r="G42" s="84">
        <v>39</v>
      </c>
      <c r="H42" s="85">
        <v>39</v>
      </c>
      <c r="I42" s="86">
        <v>61</v>
      </c>
      <c r="N42" s="84">
        <v>38</v>
      </c>
      <c r="O42" s="92">
        <v>54.5</v>
      </c>
      <c r="P42" s="86">
        <f t="shared" si="0"/>
        <v>45.5</v>
      </c>
    </row>
    <row r="43" spans="1:16" ht="15.75" thickBot="1" x14ac:dyDescent="0.3">
      <c r="G43" s="84">
        <v>40</v>
      </c>
      <c r="H43" s="85">
        <v>40</v>
      </c>
      <c r="I43" s="86">
        <v>60</v>
      </c>
      <c r="N43" s="84">
        <v>39</v>
      </c>
      <c r="O43" s="92">
        <v>56</v>
      </c>
      <c r="P43" s="86">
        <f t="shared" si="0"/>
        <v>44</v>
      </c>
    </row>
    <row r="44" spans="1:16" ht="15.75" thickBot="1" x14ac:dyDescent="0.3">
      <c r="G44" s="84">
        <v>41</v>
      </c>
      <c r="H44" s="85">
        <v>41</v>
      </c>
      <c r="I44" s="86">
        <v>59</v>
      </c>
      <c r="N44" s="84">
        <v>40</v>
      </c>
      <c r="O44" s="92">
        <v>57.5</v>
      </c>
      <c r="P44" s="86">
        <f t="shared" si="0"/>
        <v>42.5</v>
      </c>
    </row>
    <row r="45" spans="1:16" ht="15.75" thickBot="1" x14ac:dyDescent="0.3">
      <c r="G45" s="84">
        <v>42</v>
      </c>
      <c r="H45" s="85">
        <v>42</v>
      </c>
      <c r="I45" s="86">
        <v>58</v>
      </c>
      <c r="N45" s="84">
        <v>41</v>
      </c>
      <c r="O45" s="92">
        <v>59</v>
      </c>
      <c r="P45" s="86">
        <f t="shared" si="0"/>
        <v>41</v>
      </c>
    </row>
    <row r="46" spans="1:16" ht="15.75" thickBot="1" x14ac:dyDescent="0.3">
      <c r="G46" s="84">
        <v>43</v>
      </c>
      <c r="H46" s="85">
        <v>43</v>
      </c>
      <c r="I46" s="86">
        <v>57</v>
      </c>
      <c r="N46" s="84">
        <v>42</v>
      </c>
      <c r="O46" s="92">
        <v>60.5</v>
      </c>
      <c r="P46" s="86">
        <f t="shared" si="0"/>
        <v>39.5</v>
      </c>
    </row>
    <row r="47" spans="1:16" ht="15.75" thickBot="1" x14ac:dyDescent="0.3">
      <c r="G47" s="84">
        <v>44</v>
      </c>
      <c r="H47" s="85">
        <v>44</v>
      </c>
      <c r="I47" s="86">
        <v>56</v>
      </c>
      <c r="N47" s="84">
        <v>43</v>
      </c>
      <c r="O47" s="92">
        <v>62</v>
      </c>
      <c r="P47" s="86">
        <f t="shared" si="0"/>
        <v>38</v>
      </c>
    </row>
    <row r="48" spans="1:16" ht="15.75" thickBot="1" x14ac:dyDescent="0.3">
      <c r="G48" s="84">
        <v>45</v>
      </c>
      <c r="H48" s="85">
        <v>45</v>
      </c>
      <c r="I48" s="86">
        <v>55</v>
      </c>
      <c r="N48" s="84">
        <v>44</v>
      </c>
      <c r="O48" s="92">
        <v>63.5</v>
      </c>
      <c r="P48" s="86">
        <f t="shared" si="0"/>
        <v>36.5</v>
      </c>
    </row>
    <row r="49" spans="7:16" ht="15.75" thickBot="1" x14ac:dyDescent="0.3">
      <c r="G49" s="84">
        <v>46</v>
      </c>
      <c r="H49" s="85">
        <v>46</v>
      </c>
      <c r="I49" s="86">
        <v>54</v>
      </c>
      <c r="N49" s="84">
        <v>45</v>
      </c>
      <c r="O49" s="92">
        <v>65</v>
      </c>
      <c r="P49" s="86">
        <f t="shared" si="0"/>
        <v>35</v>
      </c>
    </row>
    <row r="50" spans="7:16" ht="15.75" thickBot="1" x14ac:dyDescent="0.3">
      <c r="G50" s="84">
        <v>47</v>
      </c>
      <c r="H50" s="85">
        <v>47</v>
      </c>
      <c r="I50" s="86">
        <v>53</v>
      </c>
      <c r="N50" s="84">
        <v>46</v>
      </c>
      <c r="O50" s="92">
        <v>66.5</v>
      </c>
      <c r="P50" s="86">
        <f t="shared" si="0"/>
        <v>33.5</v>
      </c>
    </row>
    <row r="51" spans="7:16" ht="15.75" thickBot="1" x14ac:dyDescent="0.3">
      <c r="G51" s="84">
        <v>48</v>
      </c>
      <c r="H51" s="85">
        <v>48</v>
      </c>
      <c r="I51" s="86">
        <v>52</v>
      </c>
      <c r="N51" s="84">
        <v>47</v>
      </c>
      <c r="O51" s="92">
        <v>68</v>
      </c>
      <c r="P51" s="86">
        <f t="shared" si="0"/>
        <v>32</v>
      </c>
    </row>
    <row r="52" spans="7:16" ht="15.75" thickBot="1" x14ac:dyDescent="0.3">
      <c r="G52" s="84">
        <v>49</v>
      </c>
      <c r="H52" s="85">
        <v>49</v>
      </c>
      <c r="I52" s="86">
        <v>51</v>
      </c>
      <c r="N52" s="84">
        <v>48</v>
      </c>
      <c r="O52" s="92">
        <v>69.5</v>
      </c>
      <c r="P52" s="86">
        <f t="shared" si="0"/>
        <v>30.5</v>
      </c>
    </row>
    <row r="53" spans="7:16" ht="15.75" thickBot="1" x14ac:dyDescent="0.3">
      <c r="G53" s="84">
        <v>50</v>
      </c>
      <c r="H53" s="85">
        <v>50</v>
      </c>
      <c r="I53" s="86">
        <v>50</v>
      </c>
      <c r="N53" s="84">
        <v>49</v>
      </c>
      <c r="O53" s="92">
        <v>71</v>
      </c>
      <c r="P53" s="86">
        <f t="shared" si="0"/>
        <v>29</v>
      </c>
    </row>
    <row r="54" spans="7:16" ht="15.75" thickBot="1" x14ac:dyDescent="0.3">
      <c r="G54" s="84">
        <v>51</v>
      </c>
      <c r="H54" s="85">
        <v>51</v>
      </c>
      <c r="I54" s="86">
        <v>49</v>
      </c>
      <c r="N54" s="84">
        <v>50</v>
      </c>
      <c r="O54" s="92">
        <v>72.5</v>
      </c>
      <c r="P54" s="86">
        <f t="shared" si="0"/>
        <v>27.5</v>
      </c>
    </row>
    <row r="55" spans="7:16" ht="15.75" thickBot="1" x14ac:dyDescent="0.3">
      <c r="G55" s="84">
        <v>52</v>
      </c>
      <c r="H55" s="85">
        <v>52</v>
      </c>
      <c r="I55" s="86">
        <v>48</v>
      </c>
      <c r="N55" s="84">
        <v>51</v>
      </c>
      <c r="O55" s="92">
        <v>74</v>
      </c>
      <c r="P55" s="86">
        <f t="shared" si="0"/>
        <v>26</v>
      </c>
    </row>
    <row r="56" spans="7:16" ht="15.75" thickBot="1" x14ac:dyDescent="0.3">
      <c r="G56" s="84">
        <v>53</v>
      </c>
      <c r="H56" s="85">
        <v>53</v>
      </c>
      <c r="I56" s="86">
        <v>47</v>
      </c>
      <c r="N56" s="84">
        <v>52</v>
      </c>
      <c r="O56" s="92">
        <v>75.5</v>
      </c>
      <c r="P56" s="86">
        <f t="shared" si="0"/>
        <v>24.5</v>
      </c>
    </row>
    <row r="57" spans="7:16" ht="15.75" thickBot="1" x14ac:dyDescent="0.3">
      <c r="G57" s="84">
        <v>54</v>
      </c>
      <c r="H57" s="85">
        <v>54</v>
      </c>
      <c r="I57" s="86">
        <v>46</v>
      </c>
      <c r="N57" s="84">
        <v>53</v>
      </c>
      <c r="O57" s="92">
        <v>77</v>
      </c>
      <c r="P57" s="86">
        <f t="shared" si="0"/>
        <v>23</v>
      </c>
    </row>
    <row r="58" spans="7:16" ht="15.75" thickBot="1" x14ac:dyDescent="0.3">
      <c r="G58" s="84">
        <v>55</v>
      </c>
      <c r="H58" s="85">
        <v>55</v>
      </c>
      <c r="I58" s="86">
        <v>45</v>
      </c>
      <c r="N58" s="84">
        <v>54</v>
      </c>
      <c r="O58" s="92">
        <v>78.5</v>
      </c>
      <c r="P58" s="86">
        <f t="shared" si="0"/>
        <v>21.5</v>
      </c>
    </row>
    <row r="59" spans="7:16" ht="15.75" thickBot="1" x14ac:dyDescent="0.3">
      <c r="G59" s="84">
        <v>56</v>
      </c>
      <c r="H59" s="85">
        <v>56</v>
      </c>
      <c r="I59" s="86">
        <v>44</v>
      </c>
      <c r="N59" s="84">
        <v>55</v>
      </c>
      <c r="O59" s="92">
        <v>80</v>
      </c>
      <c r="P59" s="86">
        <f t="shared" si="0"/>
        <v>20</v>
      </c>
    </row>
    <row r="60" spans="7:16" ht="15.75" thickBot="1" x14ac:dyDescent="0.3">
      <c r="G60" s="84">
        <v>57</v>
      </c>
      <c r="H60" s="85">
        <v>57</v>
      </c>
      <c r="I60" s="86">
        <v>43</v>
      </c>
      <c r="N60" s="84">
        <v>56</v>
      </c>
      <c r="O60" s="92">
        <v>81.5</v>
      </c>
      <c r="P60" s="86">
        <f t="shared" si="0"/>
        <v>18.5</v>
      </c>
    </row>
    <row r="61" spans="7:16" ht="15.75" thickBot="1" x14ac:dyDescent="0.3">
      <c r="G61" s="84">
        <v>58</v>
      </c>
      <c r="H61" s="85">
        <v>58</v>
      </c>
      <c r="I61" s="86">
        <v>42</v>
      </c>
      <c r="N61" s="84">
        <v>57</v>
      </c>
      <c r="O61" s="92">
        <v>83</v>
      </c>
      <c r="P61" s="86">
        <f t="shared" si="0"/>
        <v>17</v>
      </c>
    </row>
    <row r="62" spans="7:16" ht="15.75" thickBot="1" x14ac:dyDescent="0.3">
      <c r="G62" s="84">
        <v>59</v>
      </c>
      <c r="H62" s="85">
        <v>59</v>
      </c>
      <c r="I62" s="86">
        <v>41</v>
      </c>
      <c r="N62" s="84">
        <v>58</v>
      </c>
      <c r="O62" s="92">
        <v>84.5</v>
      </c>
      <c r="P62" s="86">
        <f t="shared" si="0"/>
        <v>15.5</v>
      </c>
    </row>
    <row r="63" spans="7:16" ht="15.75" thickBot="1" x14ac:dyDescent="0.3">
      <c r="G63" s="84">
        <v>60</v>
      </c>
      <c r="H63" s="85">
        <v>60</v>
      </c>
      <c r="I63" s="86">
        <v>40</v>
      </c>
      <c r="N63" s="84">
        <v>59</v>
      </c>
      <c r="O63" s="92">
        <v>85</v>
      </c>
      <c r="P63" s="100">
        <f t="shared" si="0"/>
        <v>14</v>
      </c>
    </row>
    <row r="64" spans="7:16" ht="15.75" thickBot="1" x14ac:dyDescent="0.3">
      <c r="G64" s="84">
        <v>61</v>
      </c>
      <c r="H64" s="85">
        <v>61</v>
      </c>
      <c r="I64" s="86">
        <v>39</v>
      </c>
      <c r="N64" s="84">
        <v>60</v>
      </c>
    </row>
    <row r="65" spans="7:15" ht="15.75" thickBot="1" x14ac:dyDescent="0.3">
      <c r="G65" s="84">
        <v>62</v>
      </c>
      <c r="H65" s="85">
        <v>62</v>
      </c>
      <c r="I65" s="86">
        <v>38</v>
      </c>
      <c r="N65" s="84">
        <v>61</v>
      </c>
      <c r="O65" s="108"/>
    </row>
    <row r="66" spans="7:15" ht="15.75" thickBot="1" x14ac:dyDescent="0.3">
      <c r="G66" s="84">
        <v>63</v>
      </c>
      <c r="H66" s="85">
        <v>63</v>
      </c>
      <c r="I66" s="86">
        <v>37</v>
      </c>
      <c r="N66" s="84">
        <v>62</v>
      </c>
      <c r="O66" s="108"/>
    </row>
    <row r="67" spans="7:15" ht="15.75" thickBot="1" x14ac:dyDescent="0.3">
      <c r="G67" s="84">
        <v>64</v>
      </c>
      <c r="H67" s="85">
        <v>64</v>
      </c>
      <c r="I67" s="86">
        <v>36</v>
      </c>
      <c r="N67" s="84">
        <v>63</v>
      </c>
      <c r="O67" s="108"/>
    </row>
    <row r="68" spans="7:15" ht="15.75" thickBot="1" x14ac:dyDescent="0.3">
      <c r="G68" s="84">
        <v>65</v>
      </c>
      <c r="H68" s="85">
        <v>65</v>
      </c>
      <c r="I68" s="86">
        <v>35</v>
      </c>
      <c r="N68" s="84">
        <v>64</v>
      </c>
      <c r="O68" s="108"/>
    </row>
    <row r="69" spans="7:15" ht="15.75" thickBot="1" x14ac:dyDescent="0.3">
      <c r="G69" s="84">
        <v>66</v>
      </c>
      <c r="H69" s="85">
        <v>66</v>
      </c>
      <c r="I69" s="86">
        <v>34</v>
      </c>
      <c r="N69" s="84">
        <v>65</v>
      </c>
      <c r="O69" s="108"/>
    </row>
    <row r="70" spans="7:15" ht="15.75" thickBot="1" x14ac:dyDescent="0.3">
      <c r="G70" s="84">
        <v>67</v>
      </c>
      <c r="H70" s="85">
        <v>67</v>
      </c>
      <c r="I70" s="86">
        <v>33</v>
      </c>
      <c r="N70" s="84">
        <v>66</v>
      </c>
      <c r="O70" s="108"/>
    </row>
    <row r="71" spans="7:15" ht="15.75" thickBot="1" x14ac:dyDescent="0.3">
      <c r="G71" s="84">
        <v>68</v>
      </c>
      <c r="H71" s="85">
        <v>68</v>
      </c>
      <c r="I71" s="86">
        <v>32</v>
      </c>
      <c r="N71" s="84">
        <v>67</v>
      </c>
      <c r="O71" s="108"/>
    </row>
    <row r="72" spans="7:15" ht="15.75" thickBot="1" x14ac:dyDescent="0.3">
      <c r="G72" s="84">
        <v>69</v>
      </c>
      <c r="H72" s="85">
        <v>69</v>
      </c>
      <c r="I72" s="86">
        <v>31</v>
      </c>
      <c r="N72" s="84">
        <v>68</v>
      </c>
      <c r="O72" s="108"/>
    </row>
    <row r="73" spans="7:15" ht="15.75" thickBot="1" x14ac:dyDescent="0.3">
      <c r="G73" s="84">
        <v>70</v>
      </c>
      <c r="H73" s="85">
        <v>70</v>
      </c>
      <c r="I73" s="100">
        <v>30</v>
      </c>
      <c r="N73" s="84">
        <v>69</v>
      </c>
      <c r="O73" s="108"/>
    </row>
    <row r="74" spans="7:15" ht="15.75" thickBot="1" x14ac:dyDescent="0.3">
      <c r="G74" s="75"/>
      <c r="H74" s="109"/>
      <c r="I74" s="110"/>
      <c r="N74" s="84">
        <v>70</v>
      </c>
      <c r="O74" s="108"/>
    </row>
    <row r="75" spans="7:15" ht="15.75" thickBot="1" x14ac:dyDescent="0.3">
      <c r="G75" s="75"/>
      <c r="H75" s="109"/>
      <c r="N75" s="84"/>
      <c r="O75" s="108"/>
    </row>
    <row r="76" spans="7:15" x14ac:dyDescent="0.25">
      <c r="G76" s="75"/>
      <c r="H76" s="109"/>
    </row>
    <row r="77" spans="7:15" x14ac:dyDescent="0.25">
      <c r="G77" s="75"/>
      <c r="H77" s="109"/>
    </row>
    <row r="78" spans="7:15" x14ac:dyDescent="0.25">
      <c r="G78" s="75"/>
      <c r="H78" s="109"/>
    </row>
    <row r="79" spans="7:15" x14ac:dyDescent="0.25">
      <c r="G79" s="75"/>
      <c r="H79" s="109"/>
    </row>
    <row r="80" spans="7:15" x14ac:dyDescent="0.25">
      <c r="G80" s="75"/>
      <c r="H80" s="109"/>
    </row>
    <row r="81" spans="7:8" x14ac:dyDescent="0.25">
      <c r="G81" s="75"/>
      <c r="H81" s="109"/>
    </row>
    <row r="82" spans="7:8" x14ac:dyDescent="0.25">
      <c r="G82" s="75"/>
      <c r="H82" s="109"/>
    </row>
    <row r="83" spans="7:8" x14ac:dyDescent="0.25">
      <c r="G83" s="75"/>
      <c r="H83" s="109"/>
    </row>
    <row r="84" spans="7:8" x14ac:dyDescent="0.25">
      <c r="G84" s="75"/>
      <c r="H84" s="109"/>
    </row>
    <row r="85" spans="7:8" x14ac:dyDescent="0.25">
      <c r="G85" s="75"/>
      <c r="H85" s="10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4"/>
      <c r="L1" s="114"/>
      <c r="M1" s="114"/>
      <c r="N1" s="114"/>
      <c r="O1" s="114"/>
      <c r="P1" s="114"/>
      <c r="Q1" s="114"/>
      <c r="R1" s="114"/>
    </row>
    <row r="2" spans="1:23" ht="16.5" x14ac:dyDescent="0.3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workbookViewId="0">
      <selection activeCell="I19" sqref="I19"/>
    </sheetView>
  </sheetViews>
  <sheetFormatPr defaultRowHeight="15" x14ac:dyDescent="0.2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 x14ac:dyDescent="0.25">
      <c r="A1" s="11"/>
      <c r="B1" s="12"/>
      <c r="C1" s="13"/>
      <c r="D1" s="14"/>
    </row>
    <row r="2" spans="1:9" x14ac:dyDescent="0.25">
      <c r="A2" s="15"/>
      <c r="C2" s="16" t="s">
        <v>97</v>
      </c>
      <c r="D2" s="17"/>
    </row>
    <row r="3" spans="1:9" x14ac:dyDescent="0.25">
      <c r="A3" s="15" t="s">
        <v>13</v>
      </c>
      <c r="B3" s="19"/>
      <c r="C3" s="20">
        <v>5400</v>
      </c>
      <c r="D3" s="21" t="s">
        <v>101</v>
      </c>
      <c r="H3" s="18"/>
    </row>
    <row r="4" spans="1:9" ht="30" x14ac:dyDescent="0.25">
      <c r="A4" s="22" t="s">
        <v>14</v>
      </c>
      <c r="B4" s="19"/>
      <c r="C4" s="20">
        <v>2000</v>
      </c>
      <c r="D4" s="23"/>
      <c r="H4" s="18"/>
    </row>
    <row r="5" spans="1:9" ht="16.5" x14ac:dyDescent="0.3">
      <c r="A5" s="15" t="s">
        <v>15</v>
      </c>
      <c r="B5" s="19"/>
      <c r="C5" s="20">
        <f>C3-C4</f>
        <v>3400</v>
      </c>
      <c r="D5" s="23"/>
      <c r="H5" s="71"/>
    </row>
    <row r="6" spans="1:9" x14ac:dyDescent="0.25">
      <c r="A6" s="15" t="s">
        <v>16</v>
      </c>
      <c r="B6" s="19"/>
      <c r="C6" s="20">
        <f>C4</f>
        <v>2000</v>
      </c>
      <c r="D6" s="23"/>
    </row>
    <row r="7" spans="1:9" x14ac:dyDescent="0.25">
      <c r="A7" s="15" t="s">
        <v>17</v>
      </c>
      <c r="B7" s="24"/>
      <c r="C7" s="25">
        <v>0</v>
      </c>
      <c r="D7" s="25"/>
    </row>
    <row r="8" spans="1:9" x14ac:dyDescent="0.25">
      <c r="A8" s="15" t="s">
        <v>18</v>
      </c>
      <c r="B8" s="24"/>
      <c r="C8" s="25">
        <f>C9-C7</f>
        <v>60</v>
      </c>
      <c r="D8" s="25"/>
    </row>
    <row r="9" spans="1:9" x14ac:dyDescent="0.25">
      <c r="A9" s="15" t="s">
        <v>19</v>
      </c>
      <c r="B9" s="24"/>
      <c r="C9" s="25">
        <v>60</v>
      </c>
      <c r="D9" s="25"/>
    </row>
    <row r="10" spans="1:9" ht="30" x14ac:dyDescent="0.25">
      <c r="A10" s="22" t="s">
        <v>20</v>
      </c>
      <c r="B10" s="24"/>
      <c r="C10" s="25">
        <f>90*C7/C9</f>
        <v>0</v>
      </c>
      <c r="D10" s="25"/>
    </row>
    <row r="11" spans="1:9" x14ac:dyDescent="0.25">
      <c r="A11" s="15"/>
      <c r="B11" s="26"/>
      <c r="C11" s="27">
        <f>C10%</f>
        <v>0</v>
      </c>
      <c r="D11" s="27"/>
    </row>
    <row r="12" spans="1:9" x14ac:dyDescent="0.25">
      <c r="A12" s="15" t="s">
        <v>21</v>
      </c>
      <c r="B12" s="19"/>
      <c r="C12" s="20">
        <f>C6*C11</f>
        <v>0</v>
      </c>
      <c r="D12" s="23"/>
    </row>
    <row r="13" spans="1:9" x14ac:dyDescent="0.25">
      <c r="A13" s="15" t="s">
        <v>22</v>
      </c>
      <c r="B13" s="19"/>
      <c r="C13" s="20">
        <f>C6-C12</f>
        <v>2000</v>
      </c>
      <c r="D13" s="23"/>
    </row>
    <row r="14" spans="1:9" x14ac:dyDescent="0.25">
      <c r="A14" s="15" t="s">
        <v>15</v>
      </c>
      <c r="B14" s="19"/>
      <c r="C14" s="20">
        <f>C5</f>
        <v>3400</v>
      </c>
      <c r="D14" s="23"/>
      <c r="F14">
        <v>653</v>
      </c>
      <c r="H14">
        <f>62.62*10.764</f>
        <v>674.04167999999993</v>
      </c>
    </row>
    <row r="15" spans="1:9" x14ac:dyDescent="0.25">
      <c r="B15" s="19"/>
      <c r="C15" s="20"/>
      <c r="D15" s="23"/>
      <c r="F15">
        <v>81</v>
      </c>
      <c r="H15">
        <f>6.58*10.764</f>
        <v>70.827119999999994</v>
      </c>
    </row>
    <row r="16" spans="1:9" x14ac:dyDescent="0.25">
      <c r="A16" s="28" t="s">
        <v>23</v>
      </c>
      <c r="B16" s="29"/>
      <c r="C16" s="21">
        <f>C14+C13</f>
        <v>5400</v>
      </c>
      <c r="D16" s="21"/>
      <c r="E16" s="61"/>
      <c r="F16">
        <f>SUM(F14:F15)</f>
        <v>734</v>
      </c>
      <c r="H16">
        <f>SUM(H14:H15)</f>
        <v>744.86879999999996</v>
      </c>
      <c r="I16">
        <f>H16*1.35</f>
        <v>1005.5728800000001</v>
      </c>
    </row>
    <row r="17" spans="1:9" x14ac:dyDescent="0.25">
      <c r="B17" s="24"/>
      <c r="C17" s="25"/>
      <c r="D17" s="25"/>
      <c r="H17">
        <f>H16*1.1</f>
        <v>819.35568000000001</v>
      </c>
      <c r="I17">
        <v>3900</v>
      </c>
    </row>
    <row r="18" spans="1:9" ht="16.5" x14ac:dyDescent="0.3">
      <c r="A18" s="28" t="s">
        <v>94</v>
      </c>
      <c r="B18" s="7"/>
      <c r="C18" s="73">
        <v>745</v>
      </c>
      <c r="D18" s="73"/>
      <c r="E18" s="74"/>
      <c r="I18">
        <f>I17*I16</f>
        <v>3921734.2320000003</v>
      </c>
    </row>
    <row r="19" spans="1:9" x14ac:dyDescent="0.25">
      <c r="A19" s="15"/>
      <c r="B19" s="6"/>
      <c r="C19" s="30">
        <f>C18*C16</f>
        <v>4023000</v>
      </c>
      <c r="D19" t="s">
        <v>68</v>
      </c>
      <c r="E19" s="30"/>
    </row>
    <row r="20" spans="1:9" x14ac:dyDescent="0.25">
      <c r="A20" s="15"/>
      <c r="B20" s="61">
        <f>C20*75</f>
        <v>286638750</v>
      </c>
      <c r="C20" s="31">
        <f>C19*95%</f>
        <v>3821850</v>
      </c>
      <c r="D20" t="s">
        <v>24</v>
      </c>
      <c r="E20" s="31"/>
    </row>
    <row r="21" spans="1:9" x14ac:dyDescent="0.25">
      <c r="A21" s="15"/>
      <c r="C21" s="31">
        <f>C19*80%</f>
        <v>3218400</v>
      </c>
      <c r="D21" t="s">
        <v>25</v>
      </c>
      <c r="E21" s="31"/>
    </row>
    <row r="22" spans="1:9" x14ac:dyDescent="0.25">
      <c r="A22" s="15"/>
    </row>
    <row r="23" spans="1:9" x14ac:dyDescent="0.25">
      <c r="A23" s="32" t="s">
        <v>26</v>
      </c>
      <c r="B23" s="33"/>
      <c r="C23" s="34">
        <f>C4*819</f>
        <v>1638000</v>
      </c>
      <c r="D23" s="34">
        <f>D4*D18</f>
        <v>0</v>
      </c>
    </row>
    <row r="24" spans="1:9" x14ac:dyDescent="0.25">
      <c r="A24" s="15" t="s">
        <v>27</v>
      </c>
    </row>
    <row r="25" spans="1:9" x14ac:dyDescent="0.25">
      <c r="A25" s="35" t="s">
        <v>28</v>
      </c>
      <c r="B25" s="16"/>
      <c r="C25" s="31">
        <f>C19*0.025/12</f>
        <v>8381.25</v>
      </c>
      <c r="D25" s="31"/>
    </row>
    <row r="26" spans="1:9" x14ac:dyDescent="0.25">
      <c r="C26" s="31"/>
      <c r="D26" s="31"/>
    </row>
    <row r="27" spans="1:9" x14ac:dyDescent="0.25">
      <c r="C27" s="31">
        <f>C19/819</f>
        <v>4912.0879120879117</v>
      </c>
      <c r="D27" s="31"/>
    </row>
    <row r="28" spans="1:9" x14ac:dyDescent="0.25">
      <c r="C28"/>
      <c r="D28"/>
    </row>
    <row r="29" spans="1:9" x14ac:dyDescent="0.25">
      <c r="C29"/>
      <c r="D29"/>
    </row>
    <row r="30" spans="1:9" x14ac:dyDescent="0.25">
      <c r="C30"/>
      <c r="D30"/>
    </row>
    <row r="31" spans="1:9" x14ac:dyDescent="0.25">
      <c r="C31"/>
      <c r="D31"/>
    </row>
    <row r="32" spans="1:9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zoomScale="55" zoomScaleNormal="55" workbookViewId="0">
      <selection activeCell="O5" sqref="O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O2">
        <v>0</v>
      </c>
      <c r="P2">
        <v>700</v>
      </c>
      <c r="Q2">
        <f t="shared" ref="Q2:Q11" si="10">P2/1.2</f>
        <v>583.33333333333337</v>
      </c>
      <c r="R2" s="2">
        <v>2600000</v>
      </c>
      <c r="S2" s="2"/>
      <c r="T2" s="2"/>
      <c r="AA2" s="66"/>
    </row>
    <row r="3" spans="1:35" x14ac:dyDescent="0.2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O3">
        <v>0</v>
      </c>
      <c r="P3">
        <v>630</v>
      </c>
      <c r="Q3">
        <f t="shared" si="10"/>
        <v>525</v>
      </c>
      <c r="R3" s="2">
        <v>2500000</v>
      </c>
      <c r="S3" s="2"/>
      <c r="T3" s="2"/>
      <c r="AE3" s="66"/>
    </row>
    <row r="4" spans="1:35" x14ac:dyDescent="0.2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O4">
        <v>0</v>
      </c>
      <c r="P4">
        <v>670</v>
      </c>
      <c r="Q4">
        <f t="shared" si="10"/>
        <v>558.33333333333337</v>
      </c>
      <c r="R4" s="2">
        <v>2900000</v>
      </c>
      <c r="S4" s="2"/>
      <c r="T4" s="2"/>
    </row>
    <row r="5" spans="1:35" x14ac:dyDescent="0.2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O5">
        <v>0</v>
      </c>
      <c r="P5">
        <v>1337</v>
      </c>
      <c r="Q5">
        <f t="shared" si="10"/>
        <v>1114.1666666666667</v>
      </c>
      <c r="R5" s="2">
        <v>6500000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:P9" si="11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>O10/1.2</f>
        <v>0</v>
      </c>
      <c r="Q10">
        <f t="shared" si="10"/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>O11/1.2</f>
        <v>0</v>
      </c>
      <c r="Q11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.75" x14ac:dyDescent="0.25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 x14ac:dyDescent="0.2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 x14ac:dyDescent="0.2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 x14ac:dyDescent="0.2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 x14ac:dyDescent="0.25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 x14ac:dyDescent="0.25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 x14ac:dyDescent="0.25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ref="Q19" si="39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7"/>
    </row>
    <row r="22" spans="1:19" s="10" customFormat="1" x14ac:dyDescent="0.25">
      <c r="F22" s="63"/>
    </row>
    <row r="23" spans="1:19" s="10" customFormat="1" ht="16.5" x14ac:dyDescent="0.3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 x14ac:dyDescent="0.25">
      <c r="C24" s="10" t="s">
        <v>1</v>
      </c>
      <c r="F24" s="65" t="s">
        <v>69</v>
      </c>
      <c r="G24" s="65"/>
    </row>
    <row r="25" spans="1:19" s="10" customFormat="1" x14ac:dyDescent="0.25">
      <c r="F25" s="64" t="s">
        <v>70</v>
      </c>
      <c r="G25" s="64"/>
    </row>
    <row r="26" spans="1:19" s="10" customFormat="1" x14ac:dyDescent="0.25">
      <c r="F26" s="52"/>
      <c r="G26" s="52"/>
    </row>
    <row r="27" spans="1:19" s="10" customFormat="1" x14ac:dyDescent="0.25">
      <c r="F27" s="52" t="s">
        <v>94</v>
      </c>
      <c r="G27" s="52"/>
    </row>
    <row r="28" spans="1:19" s="10" customFormat="1" x14ac:dyDescent="0.25">
      <c r="F28" s="52" t="s">
        <v>74</v>
      </c>
      <c r="G28" s="52"/>
    </row>
    <row r="29" spans="1:19" s="10" customFormat="1" x14ac:dyDescent="0.25">
      <c r="F29" s="52" t="s">
        <v>71</v>
      </c>
      <c r="G29" s="52"/>
    </row>
    <row r="30" spans="1:19" s="10" customFormat="1" x14ac:dyDescent="0.25">
      <c r="C30" s="72"/>
      <c r="D30"/>
      <c r="F30" s="65" t="s">
        <v>72</v>
      </c>
      <c r="G30" s="65"/>
    </row>
    <row r="31" spans="1:19" s="10" customFormat="1" x14ac:dyDescent="0.25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 x14ac:dyDescent="0.25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2" t="s">
        <v>67</v>
      </c>
      <c r="G33" s="52"/>
    </row>
    <row r="34" spans="3:20" s="10" customFormat="1" x14ac:dyDescent="0.25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4" t="s">
        <v>24</v>
      </c>
      <c r="G35" s="64">
        <f>G34*90%</f>
        <v>0</v>
      </c>
    </row>
    <row r="36" spans="3:20" s="10" customFormat="1" x14ac:dyDescent="0.25">
      <c r="C36"/>
      <c r="D36"/>
      <c r="F36" s="64" t="s">
        <v>25</v>
      </c>
      <c r="G36" s="64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8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8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topLeftCell="A6" zoomScale="115" zoomScaleNormal="115" workbookViewId="0">
      <selection activeCell="I12" sqref="I1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>
      <selection activeCell="H11" sqref="H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" zoomScale="85" zoomScaleNormal="85" workbookViewId="0">
      <selection activeCell="L8" sqref="L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4:O19"/>
  <sheetViews>
    <sheetView topLeftCell="C1" workbookViewId="0">
      <selection activeCell="O23" sqref="O23"/>
    </sheetView>
  </sheetViews>
  <sheetFormatPr defaultRowHeight="15" x14ac:dyDescent="0.25"/>
  <sheetData>
    <row r="4" spans="6:15" x14ac:dyDescent="0.25">
      <c r="L4" t="s">
        <v>98</v>
      </c>
      <c r="M4">
        <v>18.8</v>
      </c>
      <c r="N4">
        <v>10.4</v>
      </c>
      <c r="O4">
        <f>M4*N4</f>
        <v>195.52</v>
      </c>
    </row>
    <row r="5" spans="6:15" x14ac:dyDescent="0.25">
      <c r="L5" t="s">
        <v>99</v>
      </c>
      <c r="M5">
        <v>13.7</v>
      </c>
      <c r="N5">
        <v>11.6</v>
      </c>
      <c r="O5">
        <f t="shared" ref="O5:O10" si="0">M5*N5</f>
        <v>158.91999999999999</v>
      </c>
    </row>
    <row r="6" spans="6:15" x14ac:dyDescent="0.25">
      <c r="L6" t="s">
        <v>100</v>
      </c>
      <c r="M6">
        <v>10.4</v>
      </c>
      <c r="N6">
        <v>11.4</v>
      </c>
      <c r="O6">
        <f t="shared" si="0"/>
        <v>118.56</v>
      </c>
    </row>
    <row r="7" spans="6:15" x14ac:dyDescent="0.25">
      <c r="L7" t="s">
        <v>103</v>
      </c>
      <c r="M7">
        <v>10.4</v>
      </c>
      <c r="N7">
        <v>11.4</v>
      </c>
      <c r="O7">
        <f t="shared" si="0"/>
        <v>118.56</v>
      </c>
    </row>
    <row r="8" spans="6:15" x14ac:dyDescent="0.25">
      <c r="L8" t="s">
        <v>104</v>
      </c>
      <c r="M8">
        <v>6.8</v>
      </c>
      <c r="N8">
        <v>4.0999999999999996</v>
      </c>
      <c r="O8">
        <f t="shared" si="0"/>
        <v>27.879999999999995</v>
      </c>
    </row>
    <row r="9" spans="6:15" x14ac:dyDescent="0.25">
      <c r="L9" t="s">
        <v>104</v>
      </c>
      <c r="M9">
        <v>4.0999999999999996</v>
      </c>
      <c r="N9">
        <v>5.7</v>
      </c>
      <c r="O9">
        <f t="shared" si="0"/>
        <v>23.369999999999997</v>
      </c>
    </row>
    <row r="10" spans="6:15" x14ac:dyDescent="0.25">
      <c r="L10" t="s">
        <v>105</v>
      </c>
      <c r="M10">
        <v>3.9</v>
      </c>
      <c r="N10">
        <v>10</v>
      </c>
      <c r="O10">
        <f t="shared" si="0"/>
        <v>39</v>
      </c>
    </row>
    <row r="11" spans="6:15" x14ac:dyDescent="0.25">
      <c r="F11" s="111"/>
      <c r="O11" s="111">
        <f>SUM(O4:O10)</f>
        <v>681.81</v>
      </c>
    </row>
    <row r="13" spans="6:15" x14ac:dyDescent="0.25">
      <c r="F13" s="111"/>
      <c r="J13">
        <v>653</v>
      </c>
    </row>
    <row r="14" spans="6:15" x14ac:dyDescent="0.25">
      <c r="J14">
        <v>81</v>
      </c>
      <c r="L14" t="s">
        <v>102</v>
      </c>
      <c r="M14">
        <v>10.3</v>
      </c>
      <c r="N14">
        <v>4.4000000000000004</v>
      </c>
      <c r="O14">
        <f>M14*N14</f>
        <v>45.320000000000007</v>
      </c>
    </row>
    <row r="15" spans="6:15" x14ac:dyDescent="0.25">
      <c r="J15">
        <f>SUM(J13:J14)</f>
        <v>734</v>
      </c>
      <c r="L15" t="s">
        <v>69</v>
      </c>
      <c r="M15">
        <v>8.3000000000000007</v>
      </c>
      <c r="N15">
        <v>3.9</v>
      </c>
      <c r="O15">
        <f>M15*N15</f>
        <v>32.370000000000005</v>
      </c>
    </row>
    <row r="16" spans="6:15" x14ac:dyDescent="0.25">
      <c r="O16" s="111">
        <f>SUM(O14:O15)</f>
        <v>77.690000000000012</v>
      </c>
    </row>
    <row r="19" spans="15:15" x14ac:dyDescent="0.25">
      <c r="O19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2023-09-28T11:47:34Z</dcterms:modified>
</cp:coreProperties>
</file>