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P27" i="1"/>
  <c r="P29" i="1" s="1"/>
  <c r="P26" i="1"/>
  <c r="N25" i="1"/>
  <c r="B20" i="1"/>
  <c r="G6" i="1"/>
  <c r="F7" i="1"/>
  <c r="F6" i="1"/>
  <c r="F8" i="1" s="1"/>
  <c r="F9" i="1" s="1"/>
  <c r="H1" i="1" l="1"/>
  <c r="G39" i="1"/>
  <c r="H39" i="1" s="1"/>
  <c r="D39" i="1"/>
  <c r="G38" i="1"/>
  <c r="H38" i="1" s="1"/>
  <c r="D38" i="1"/>
  <c r="G37" i="1" l="1"/>
  <c r="J4" i="1" l="1"/>
  <c r="H29" i="1" l="1"/>
  <c r="K36" i="1" l="1"/>
  <c r="J5" i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l="1"/>
  <c r="B19" i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<sst xmlns="http://schemas.openxmlformats.org/spreadsheetml/2006/main" count="31" uniqueCount="29">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</sst>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0" fillId="0" borderId="6" xfId="0" applyNumberFormat="1" applyBorder="1"/>
    <xf numFmtId="164" fontId="2" fillId="0" borderId="0" xfId="0" applyNumberFormat="1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0" fontId="6" fillId="0" borderId="7" xfId="0" applyFont="1" applyBorder="1"/>
    <xf numFmtId="164" fontId="5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164" fontId="11" fillId="0" borderId="1" xfId="1" applyFont="1" applyBorder="1"/>
    <xf numFmtId="164" fontId="13" fillId="0" borderId="1" xfId="0" applyNumberFormat="1" applyFont="1" applyBorder="1"/>
    <xf numFmtId="0" fontId="0" fillId="0" borderId="8" xfId="0" applyBorder="1"/>
    <xf numFmtId="164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164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165" fontId="7" fillId="0" borderId="0" xfId="0" applyNumberFormat="1" applyFont="1"/>
    <xf numFmtId="0" fontId="13" fillId="2" borderId="1" xfId="0" applyFont="1" applyFill="1" applyBorder="1"/>
    <xf numFmtId="0" fontId="11" fillId="2" borderId="1" xfId="0" applyFont="1" applyFill="1" applyBorder="1"/>
    <xf numFmtId="164" fontId="14" fillId="0" borderId="9" xfId="0" applyNumberFormat="1" applyFont="1" applyBorder="1"/>
    <xf numFmtId="164" fontId="0" fillId="0" borderId="1" xfId="1" applyFont="1" applyBorder="1"/>
    <xf numFmtId="165" fontId="0" fillId="0" borderId="1" xfId="1" applyNumberFormat="1" applyFont="1" applyBorder="1"/>
    <xf numFmtId="164" fontId="5" fillId="0" borderId="1" xfId="0" applyNumberFormat="1" applyFont="1" applyBorder="1"/>
    <xf numFmtId="164" fontId="12" fillId="0" borderId="1" xfId="1" applyFont="1" applyFill="1" applyBorder="1" applyAlignment="1">
      <alignment wrapText="1"/>
    </xf>
    <xf numFmtId="164" fontId="12" fillId="0" borderId="1" xfId="1" applyFont="1" applyFill="1" applyBorder="1"/>
    <xf numFmtId="0" fontId="14" fillId="2" borderId="1" xfId="0" applyFont="1" applyFill="1" applyBorder="1"/>
    <xf numFmtId="0" fontId="12" fillId="2" borderId="1" xfId="1" applyNumberFormat="1" applyFont="1" applyFill="1" applyBorder="1"/>
    <xf numFmtId="43" fontId="0" fillId="0" borderId="6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ont="1"/>
    <xf numFmtId="0" fontId="12" fillId="2" borderId="1" xfId="0" applyFont="1" applyFill="1" applyBorder="1"/>
    <xf numFmtId="164" fontId="12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A7" zoomScaleNormal="100" workbookViewId="0">
      <selection activeCell="P37" sqref="P37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2"/>
      <c r="C1" s="24"/>
      <c r="F1" s="2"/>
      <c r="G1" s="3"/>
      <c r="H1" s="3">
        <f>2023-10</f>
        <v>2013</v>
      </c>
      <c r="I1" s="4"/>
      <c r="L1" s="2"/>
      <c r="M1" s="3"/>
      <c r="N1" s="3"/>
      <c r="O1" s="4"/>
    </row>
    <row r="2" spans="1:15" ht="16.5" x14ac:dyDescent="0.3">
      <c r="A2" s="32"/>
      <c r="B2" s="43"/>
      <c r="C2" s="43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4">
        <v>12000</v>
      </c>
      <c r="C3" s="44"/>
      <c r="D3" s="34"/>
      <c r="E3" s="15"/>
      <c r="F3" s="5">
        <v>2017</v>
      </c>
      <c r="G3" s="7">
        <v>2023</v>
      </c>
      <c r="H3" s="8">
        <f>G3-F3</f>
        <v>6</v>
      </c>
      <c r="I3" s="6"/>
      <c r="J3">
        <v>26620</v>
      </c>
      <c r="L3" s="5"/>
      <c r="M3" s="7"/>
      <c r="N3" s="8"/>
      <c r="O3" s="6"/>
    </row>
    <row r="4" spans="1:15" ht="33" x14ac:dyDescent="0.3">
      <c r="A4" s="35" t="s">
        <v>1</v>
      </c>
      <c r="B4" s="44">
        <v>2700</v>
      </c>
      <c r="C4" s="44"/>
      <c r="D4" s="34"/>
      <c r="E4" s="15"/>
      <c r="F4" s="9"/>
      <c r="G4" s="7"/>
      <c r="H4" s="8"/>
      <c r="I4" s="6"/>
      <c r="J4">
        <f>J3/100*105</f>
        <v>27951</v>
      </c>
      <c r="L4" s="9"/>
      <c r="M4" s="7"/>
      <c r="N4" s="8"/>
      <c r="O4" s="6"/>
    </row>
    <row r="5" spans="1:15" ht="16.5" x14ac:dyDescent="0.3">
      <c r="A5" s="32" t="s">
        <v>2</v>
      </c>
      <c r="B5" s="44">
        <f>B3-B4</f>
        <v>9300</v>
      </c>
      <c r="C5" s="54"/>
      <c r="F5" t="s">
        <v>24</v>
      </c>
      <c r="G5" s="34" t="s">
        <v>26</v>
      </c>
      <c r="H5" s="23"/>
      <c r="I5" s="6"/>
      <c r="J5">
        <f>J4/10.764</f>
        <v>2596.711259754738</v>
      </c>
      <c r="L5" s="5"/>
      <c r="M5" s="7"/>
      <c r="N5" s="8"/>
      <c r="O5" s="6"/>
    </row>
    <row r="6" spans="1:15" ht="16.5" x14ac:dyDescent="0.3">
      <c r="A6" s="32" t="s">
        <v>3</v>
      </c>
      <c r="B6" s="44">
        <f>B4</f>
        <v>2700</v>
      </c>
      <c r="C6" s="55"/>
      <c r="E6" s="15"/>
      <c r="F6" s="15">
        <f>49.33*10.764</f>
        <v>530.98811999999998</v>
      </c>
      <c r="G6" s="34">
        <f>58.45*10.764</f>
        <v>629.1558</v>
      </c>
      <c r="H6" s="23"/>
      <c r="I6" s="50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0</v>
      </c>
      <c r="C7" s="36"/>
      <c r="F7" s="15">
        <f>3.81*10.764</f>
        <v>41.010839999999995</v>
      </c>
      <c r="G7" s="34"/>
      <c r="H7" s="23"/>
      <c r="I7" s="50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60</v>
      </c>
      <c r="C8" s="36"/>
      <c r="F8" s="15">
        <f>SUM(F6:F7)</f>
        <v>571.99896000000001</v>
      </c>
      <c r="G8" s="46"/>
      <c r="H8" s="52"/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>
        <f>F8*1.1</f>
        <v>629.19885600000009</v>
      </c>
      <c r="G9" s="38"/>
      <c r="H9" s="51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F10" s="15"/>
      <c r="G10" s="38"/>
      <c r="H10" s="51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5">
        <f>B10%</f>
        <v>0</v>
      </c>
      <c r="C11" s="45"/>
      <c r="D11" s="37"/>
      <c r="E11" s="30"/>
      <c r="F11" s="15" t="s">
        <v>25</v>
      </c>
      <c r="G11" s="38"/>
      <c r="H11" s="53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4">
        <f>B6*B11</f>
        <v>0</v>
      </c>
      <c r="C12" s="44"/>
      <c r="E12" s="1"/>
      <c r="F12" s="15"/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4">
        <f>B6-B12</f>
        <v>2700</v>
      </c>
      <c r="C13" s="44"/>
      <c r="D13" s="38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4">
        <f>B5</f>
        <v>9300</v>
      </c>
      <c r="C14" s="44"/>
      <c r="D14" s="34"/>
      <c r="E14" s="15"/>
      <c r="F14" s="18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4">
        <f>B14+B13</f>
        <v>12000</v>
      </c>
      <c r="C15" s="44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49" t="s">
        <v>23</v>
      </c>
      <c r="B16" s="48">
        <v>572</v>
      </c>
      <c r="C16" s="36"/>
      <c r="E16" s="15"/>
      <c r="F16" s="27"/>
      <c r="G16" s="29"/>
      <c r="H16" s="14"/>
      <c r="I16" s="13"/>
      <c r="L16" s="5"/>
      <c r="N16" s="11"/>
      <c r="O16" s="6"/>
    </row>
    <row r="17" spans="1:16" ht="16.5" x14ac:dyDescent="0.3">
      <c r="A17" s="56" t="s">
        <v>11</v>
      </c>
      <c r="B17" s="57">
        <f>B16*B15</f>
        <v>6864000</v>
      </c>
      <c r="C17" s="39"/>
      <c r="E17" s="15"/>
      <c r="F17" s="27"/>
      <c r="G17" s="27"/>
      <c r="H17" s="14"/>
      <c r="I17" s="13"/>
      <c r="L17" s="5"/>
      <c r="N17" s="14"/>
      <c r="O17" s="13"/>
    </row>
    <row r="18" spans="1:16" ht="16.5" x14ac:dyDescent="0.3">
      <c r="A18" s="56" t="s">
        <v>27</v>
      </c>
      <c r="B18" s="57">
        <f>B17*0.9</f>
        <v>6177600</v>
      </c>
      <c r="C18" s="39"/>
      <c r="E18" s="15"/>
      <c r="F18" s="27"/>
      <c r="G18" s="27"/>
      <c r="H18" s="14"/>
      <c r="I18" s="13"/>
      <c r="L18" s="59"/>
      <c r="N18" s="14"/>
      <c r="O18" s="60"/>
    </row>
    <row r="19" spans="1:16" ht="16.5" x14ac:dyDescent="0.3">
      <c r="A19" s="56" t="s">
        <v>28</v>
      </c>
      <c r="B19" s="57">
        <f>B17*0.8</f>
        <v>5491200</v>
      </c>
      <c r="C19" s="39"/>
      <c r="E19" s="15"/>
      <c r="F19" s="27"/>
      <c r="G19" s="27"/>
      <c r="H19" s="14"/>
      <c r="I19" s="13"/>
      <c r="L19" s="59"/>
      <c r="N19" s="14"/>
      <c r="O19" s="60"/>
    </row>
    <row r="20" spans="1:16" ht="16.5" x14ac:dyDescent="0.3">
      <c r="A20" s="56" t="s">
        <v>12</v>
      </c>
      <c r="B20" s="57">
        <f>629*B4</f>
        <v>1698300</v>
      </c>
      <c r="C20" s="39"/>
      <c r="D20" s="34"/>
      <c r="E20" s="15"/>
      <c r="F20" s="15"/>
      <c r="G20" s="15"/>
      <c r="I20" s="58"/>
    </row>
    <row r="21" spans="1:16" ht="16.5" x14ac:dyDescent="0.3">
      <c r="A21" s="62" t="s">
        <v>16</v>
      </c>
      <c r="B21" s="63">
        <f>B17*0.03/12</f>
        <v>17160</v>
      </c>
      <c r="C21" s="39"/>
      <c r="D21" s="47"/>
      <c r="E21" s="15"/>
      <c r="I21" s="15"/>
    </row>
    <row r="22" spans="1:16" x14ac:dyDescent="0.25">
      <c r="A22" s="61"/>
      <c r="B22" s="25"/>
      <c r="C22" s="25"/>
    </row>
    <row r="23" spans="1:16" x14ac:dyDescent="0.25">
      <c r="B23" s="25"/>
      <c r="C23" s="25"/>
      <c r="N23">
        <v>29000</v>
      </c>
      <c r="P23">
        <v>29000</v>
      </c>
    </row>
    <row r="24" spans="1:16" x14ac:dyDescent="0.25">
      <c r="F24" s="15"/>
      <c r="N24">
        <v>26200</v>
      </c>
      <c r="P24">
        <v>3024</v>
      </c>
    </row>
    <row r="25" spans="1:16" x14ac:dyDescent="0.25">
      <c r="D25" t="s">
        <v>14</v>
      </c>
      <c r="N25">
        <f>N23-N24</f>
        <v>2800</v>
      </c>
      <c r="P25">
        <v>200</v>
      </c>
    </row>
    <row r="26" spans="1:16" x14ac:dyDescent="0.25">
      <c r="B26" s="22" t="s">
        <v>20</v>
      </c>
      <c r="C26" s="22" t="s">
        <v>15</v>
      </c>
      <c r="D26" s="21" t="s">
        <v>21</v>
      </c>
      <c r="E26" s="21"/>
      <c r="F26" s="21" t="s">
        <v>11</v>
      </c>
      <c r="G26" s="21" t="s">
        <v>17</v>
      </c>
      <c r="H26" s="21" t="s">
        <v>18</v>
      </c>
      <c r="I26" s="21" t="s">
        <v>19</v>
      </c>
      <c r="J26" s="21"/>
      <c r="P26">
        <f>P23-P24</f>
        <v>25976</v>
      </c>
    </row>
    <row r="27" spans="1:16" ht="17.25" x14ac:dyDescent="0.3">
      <c r="B27" s="22"/>
      <c r="C27" s="22">
        <v>572</v>
      </c>
      <c r="D27" s="21"/>
      <c r="E27" s="21"/>
      <c r="F27" s="21">
        <v>6500000</v>
      </c>
      <c r="G27" s="23">
        <f t="shared" ref="G27:G33" si="0">F27/C27</f>
        <v>11363.636363636364</v>
      </c>
      <c r="H27" s="23" t="e">
        <f>F27/D27</f>
        <v>#DIV/0!</v>
      </c>
      <c r="I27" s="23" t="e">
        <f t="shared" ref="I27:I33" si="1">F27/B27</f>
        <v>#DIV/0!</v>
      </c>
      <c r="J27" s="21">
        <f>D27/C27</f>
        <v>0</v>
      </c>
      <c r="K27" s="31"/>
      <c r="P27">
        <f>P26-P25</f>
        <v>25776</v>
      </c>
    </row>
    <row r="28" spans="1:16" ht="17.25" x14ac:dyDescent="0.3">
      <c r="B28" s="22"/>
      <c r="C28" s="22"/>
      <c r="D28" s="21"/>
      <c r="E28" s="21"/>
      <c r="F28" s="21"/>
      <c r="G28" s="23" t="e">
        <f t="shared" si="0"/>
        <v>#DIV/0!</v>
      </c>
      <c r="H28" s="23" t="e">
        <f>F28/D28</f>
        <v>#DIV/0!</v>
      </c>
      <c r="I28" s="23" t="e">
        <f t="shared" si="1"/>
        <v>#DIV/0!</v>
      </c>
      <c r="J28" s="21" t="e">
        <f>D28/C28</f>
        <v>#DIV/0!</v>
      </c>
      <c r="K28" s="31"/>
      <c r="P28">
        <v>1000</v>
      </c>
    </row>
    <row r="29" spans="1:16" x14ac:dyDescent="0.25">
      <c r="B29" s="22"/>
      <c r="C29" s="22"/>
      <c r="D29" s="21"/>
      <c r="E29" s="21"/>
      <c r="F29" s="23"/>
      <c r="G29" s="23" t="e">
        <f t="shared" si="0"/>
        <v>#DIV/0!</v>
      </c>
      <c r="H29" s="23" t="e">
        <f>F29/D29</f>
        <v>#DIV/0!</v>
      </c>
      <c r="I29" s="23" t="e">
        <f t="shared" si="1"/>
        <v>#DIV/0!</v>
      </c>
      <c r="J29" s="21"/>
      <c r="P29">
        <f>P28+P27</f>
        <v>26776</v>
      </c>
    </row>
    <row r="30" spans="1:16" x14ac:dyDescent="0.25">
      <c r="B30" s="22"/>
      <c r="C30" s="22"/>
      <c r="D30" s="21"/>
      <c r="E30" s="21"/>
      <c r="F30" s="23"/>
      <c r="G30" s="23" t="e">
        <f t="shared" si="0"/>
        <v>#DIV/0!</v>
      </c>
      <c r="H30" s="23" t="e">
        <f t="shared" ref="H30:H33" si="2">F30/D30</f>
        <v>#DIV/0!</v>
      </c>
      <c r="I30" s="23" t="e">
        <f t="shared" si="1"/>
        <v>#DIV/0!</v>
      </c>
      <c r="J30" s="21"/>
    </row>
    <row r="31" spans="1:16" x14ac:dyDescent="0.25">
      <c r="C31" s="22"/>
      <c r="D31" s="40"/>
      <c r="F31" s="41"/>
      <c r="G31" s="41" t="e">
        <f t="shared" si="0"/>
        <v>#DIV/0!</v>
      </c>
      <c r="H31" s="23" t="e">
        <f t="shared" si="2"/>
        <v>#DIV/0!</v>
      </c>
      <c r="I31" s="41" t="e">
        <f t="shared" si="1"/>
        <v>#DIV/0!</v>
      </c>
    </row>
    <row r="32" spans="1:16" x14ac:dyDescent="0.25">
      <c r="F32" s="41"/>
      <c r="G32" s="41" t="e">
        <f t="shared" si="0"/>
        <v>#DIV/0!</v>
      </c>
      <c r="H32" s="41" t="e">
        <f t="shared" si="2"/>
        <v>#DIV/0!</v>
      </c>
      <c r="I32" s="41" t="e">
        <f t="shared" si="1"/>
        <v>#DIV/0!</v>
      </c>
      <c r="J32" t="e">
        <f>B32/C32</f>
        <v>#DIV/0!</v>
      </c>
    </row>
    <row r="33" spans="1:12" x14ac:dyDescent="0.25">
      <c r="F33" s="40"/>
      <c r="G33" s="41" t="e">
        <f t="shared" si="0"/>
        <v>#DIV/0!</v>
      </c>
      <c r="H33" s="41" t="e">
        <f t="shared" si="2"/>
        <v>#DIV/0!</v>
      </c>
      <c r="I33" s="41" t="e">
        <f t="shared" si="1"/>
        <v>#DIV/0!</v>
      </c>
    </row>
    <row r="34" spans="1:12" x14ac:dyDescent="0.25">
      <c r="B34" s="19" t="s">
        <v>22</v>
      </c>
    </row>
    <row r="35" spans="1:12" x14ac:dyDescent="0.25">
      <c r="B35" s="19">
        <f>61.87*10.764</f>
        <v>665.96867999999995</v>
      </c>
      <c r="C35" s="19">
        <v>6655022</v>
      </c>
      <c r="D35">
        <f>C35/B35</f>
        <v>9992.9954663934059</v>
      </c>
      <c r="E35">
        <v>378200</v>
      </c>
      <c r="F35">
        <v>30000</v>
      </c>
      <c r="G35">
        <f>F35+E35+C35</f>
        <v>7063222</v>
      </c>
      <c r="H35">
        <f>G35/B35</f>
        <v>10605.937204133985</v>
      </c>
      <c r="I35" s="15" t="e">
        <f>G35/#REF!</f>
        <v>#REF!</v>
      </c>
      <c r="J35" t="e">
        <f>G35/A35</f>
        <v>#DIV/0!</v>
      </c>
    </row>
    <row r="36" spans="1:12" x14ac:dyDescent="0.25">
      <c r="B36" s="19">
        <f>53.14*10.764</f>
        <v>571.99896000000001</v>
      </c>
      <c r="C36" s="19">
        <v>5911416</v>
      </c>
      <c r="D36">
        <f>C36/B36</f>
        <v>10334.66214693817</v>
      </c>
      <c r="E36">
        <v>207000</v>
      </c>
      <c r="F36">
        <v>30000</v>
      </c>
      <c r="G36">
        <f>F36+E36+C36</f>
        <v>6148416</v>
      </c>
      <c r="H36">
        <f>G36/B36</f>
        <v>10748.998564612775</v>
      </c>
      <c r="I36" s="15" t="e">
        <f>G36/#REF!</f>
        <v>#REF!</v>
      </c>
      <c r="J36" t="e">
        <f>G36/A36</f>
        <v>#DIV/0!</v>
      </c>
      <c r="K36">
        <f>B36+A36</f>
        <v>571.99896000000001</v>
      </c>
      <c r="L36">
        <f>G36/K36</f>
        <v>10748.998564612775</v>
      </c>
    </row>
    <row r="37" spans="1:12" x14ac:dyDescent="0.25">
      <c r="B37" s="19">
        <f>53.14*10.764</f>
        <v>571.99896000000001</v>
      </c>
      <c r="C37" s="19">
        <v>6005534</v>
      </c>
      <c r="D37">
        <f>C37/B37</f>
        <v>10499.204404147868</v>
      </c>
      <c r="E37">
        <v>210500</v>
      </c>
      <c r="F37">
        <v>30000</v>
      </c>
      <c r="G37">
        <f>F37+E37+C37</f>
        <v>6246034</v>
      </c>
      <c r="H37">
        <f>G37/B37</f>
        <v>10919.659714066613</v>
      </c>
    </row>
    <row r="38" spans="1:12" ht="15.75" x14ac:dyDescent="0.25">
      <c r="A38" s="17"/>
      <c r="B38" s="19">
        <f>70.42*10.764</f>
        <v>758.00087999999994</v>
      </c>
      <c r="C38" s="19">
        <v>8043511</v>
      </c>
      <c r="D38">
        <f>C38/B38</f>
        <v>10611.479765036685</v>
      </c>
      <c r="E38">
        <v>720000</v>
      </c>
      <c r="F38">
        <v>30000</v>
      </c>
      <c r="G38">
        <f>F38+E38+C38</f>
        <v>8793511</v>
      </c>
      <c r="H38">
        <f>G38/B38</f>
        <v>11600.924526631157</v>
      </c>
    </row>
    <row r="39" spans="1:12" ht="15.75" x14ac:dyDescent="0.25">
      <c r="A39" s="17"/>
      <c r="D39" t="e">
        <f>C39/B39</f>
        <v>#DIV/0!</v>
      </c>
      <c r="E39">
        <v>420000</v>
      </c>
      <c r="F39">
        <v>30000</v>
      </c>
      <c r="G39">
        <f>F39+E39+C39</f>
        <v>450000</v>
      </c>
      <c r="H39" t="e">
        <f>G39/B39</f>
        <v>#DIV/0!</v>
      </c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43" spans="1:12" ht="15.75" x14ac:dyDescent="0.25">
      <c r="A43" s="17"/>
    </row>
    <row r="44" spans="1:12" ht="15.75" x14ac:dyDescent="0.25">
      <c r="A44" s="17"/>
    </row>
    <row r="64" spans="4:6" x14ac:dyDescent="0.25">
      <c r="D64" s="15"/>
      <c r="E64" s="15"/>
      <c r="F6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2023-09-30T11:08:05Z</dcterms:modified>
</cp:coreProperties>
</file>