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nil Kumar SInh\"/>
    </mc:Choice>
  </mc:AlternateContent>
  <xr:revisionPtr revIDLastSave="0" documentId="13_ncr:1_{FAE467F3-3027-4257-BFF1-704CBC96A24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B13" i="4" l="1"/>
  <c r="Z17" i="4"/>
  <c r="Z15" i="4"/>
  <c r="Z14" i="4"/>
  <c r="Z13" i="4"/>
  <c r="Y19" i="4"/>
  <c r="Y27" i="4"/>
  <c r="Y23" i="4"/>
  <c r="Y28" i="4" s="1"/>
  <c r="Y20" i="4"/>
  <c r="Y21" i="4"/>
  <c r="Y22" i="4"/>
  <c r="X21" i="4"/>
  <c r="X20" i="4"/>
  <c r="X19" i="4"/>
  <c r="X22" i="4"/>
  <c r="I26" i="4"/>
  <c r="E20" i="4" l="1"/>
  <c r="Q8" i="4"/>
  <c r="R25" i="4"/>
  <c r="Q7" i="4" l="1"/>
  <c r="U7" i="4"/>
  <c r="Q6" i="4"/>
  <c r="U6" i="4"/>
  <c r="Q5" i="4"/>
  <c r="U5" i="4"/>
  <c r="H24" i="4"/>
  <c r="H26" i="4" s="1"/>
  <c r="I23" i="4"/>
  <c r="I22" i="4"/>
  <c r="I21" i="4"/>
  <c r="I2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<sst xmlns="http://schemas.openxmlformats.org/spreadsheetml/2006/main" count="36" uniqueCount="30">
  <si>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</si>
  <si>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</si>
  <si>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</si>
  <si>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</si>
  <si>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</si>
  <si>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</si>
  <si>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</si>
  <si>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</si>
  <si>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</si>
  <si>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</si>
  <si>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</si>
  <si>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</si>
  <si>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</si>
  <si>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602, 6th floor, adinath ganga, sector 24, pushpak vashal</t>
  </si>
  <si>
    <t>ca</t>
  </si>
  <si>
    <t>bal</t>
  </si>
  <si>
    <t>service slab</t>
  </si>
  <si>
    <t>terrace</t>
  </si>
  <si>
    <t>total</t>
  </si>
  <si>
    <t>agreemetn - 25.09.23 - 30 lakhs</t>
  </si>
  <si>
    <t>rate</t>
  </si>
  <si>
    <t>fmv</t>
  </si>
  <si>
    <t>ls - 34 to 36 lakhs</t>
  </si>
  <si>
    <t>oc - 2021</t>
  </si>
  <si>
    <t>adinath ganga</t>
  </si>
  <si>
    <t>07.01.22</t>
  </si>
  <si>
    <t>25.01.22</t>
  </si>
  <si>
    <t>03.02.22</t>
  </si>
  <si>
    <t>mca</t>
  </si>
  <si>
    <t>bua - mulyankan patrak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</si>
</sst>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171451</xdr:rowOff>
    </xdr:from>
    <xdr:to>
      <xdr:col>26</xdr:col>
      <xdr:colOff>276225</xdr:colOff>
      <xdr:row>49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CD204-B4AA-4727-965D-1B8080F12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23" r="15145" b="12951"/>
        <a:stretch/>
      </xdr:blipFill>
      <xdr:spPr>
        <a:xfrm>
          <a:off x="609600" y="933451"/>
          <a:ext cx="15516225" cy="821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600076</xdr:colOff>
      <xdr:row>9</xdr:row>
      <xdr:rowOff>161925</xdr:rowOff>
    </xdr:from>
    <xdr:to>
      <xdr:col>26</xdr:col>
      <xdr:colOff>123826</xdr:colOff>
      <xdr:row>48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45D03-1C01-4260-8A34-4ECC40A3D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131" r="15979" b="20546"/>
        <a:stretch/>
      </xdr:blipFill>
      <xdr:spPr>
        <a:xfrm>
          <a:off x="600076" y="1876425"/>
          <a:ext cx="15373350" cy="7439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371474</xdr:colOff>
      <xdr:row>4</xdr:row>
      <xdr:rowOff>114300</xdr:rowOff>
    </xdr:from>
    <xdr:to>
      <xdr:col>24</xdr:col>
      <xdr:colOff>542925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09067-05AE-46FD-B9A2-293589463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701" t="6668" r="17021" b="11100"/>
        <a:stretch/>
      </xdr:blipFill>
      <xdr:spPr>
        <a:xfrm>
          <a:off x="3419474" y="876300"/>
          <a:ext cx="11753851" cy="845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C26A4-C0BD-4008-9E89-91270247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00524-9821-48A0-A739-7924B4699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A84BF-130F-4A33-9D96-0EAAD15C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6"/>
  <sheetViews>
    <sheetView tabSelected="1" zoomScaleNormal="100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8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8" x14ac:dyDescent="0.25">
      <c r="A2" s="4">
        <f t="shared" ref="A2:A15" si="0">N2</f>
        <v>0</v>
      </c>
      <c r="B2" s="4">
        <f t="shared" ref="B2:B15" si="1">Q2</f>
        <v>141</v>
      </c>
      <c r="C2" s="4">
        <f>B2*1.2</f>
        <v>169.2</v>
      </c>
      <c r="D2" s="4">
        <f t="shared" ref="D2:D13" si="2">C2*1.2</f>
        <v>203.04</v>
      </c>
      <c r="E2" s="5">
        <f t="shared" ref="E2:E13" si="3">R2</f>
        <v>1184000</v>
      </c>
      <c r="F2" s="15">
        <f t="shared" ref="F2:F13" si="4">ROUND((E2/B2),0)</f>
        <v>8397</v>
      </c>
      <c r="G2" s="10">
        <f t="shared" ref="G2:G13" si="5">ROUND((E2/C2),0)</f>
        <v>6998</v>
      </c>
      <c r="H2" s="10">
        <f t="shared" ref="H2:H13" si="6">ROUND((E2/D2),0)</f>
        <v>5831</v>
      </c>
      <c r="I2" s="4" t="e">
        <f>#REF!</f>
        <v>#REF!</v>
      </c>
      <c r="J2" s="4" t="str">
        <f t="shared" ref="J2:J13" si="7">S2</f>
        <v>adinath ganga</v>
      </c>
      <c r="O2">
        <v>0</v>
      </c>
      <c r="P2">
        <f t="shared" ref="P2:P12" si="8">O2/1.2</f>
        <v>0</v>
      </c>
      <c r="Q2">
        <v>141</v>
      </c>
      <c r="R2" s="2">
        <v>1184000</v>
      </c>
      <c r="S2" s="8" t="s">
        <v>24</v>
      </c>
      <c r="T2" s="8"/>
    </row>
    <row r="3" spans="1:28" x14ac:dyDescent="0.25">
      <c r="A3" s="4">
        <f t="shared" si="0"/>
        <v>0</v>
      </c>
      <c r="B3" s="4">
        <f t="shared" si="1"/>
        <v>174</v>
      </c>
      <c r="C3" s="4">
        <f t="shared" ref="C3:C15" si="9">B3*1.2</f>
        <v>208.79999999999998</v>
      </c>
      <c r="D3" s="4">
        <f t="shared" si="2"/>
        <v>250.55999999999997</v>
      </c>
      <c r="E3" s="5">
        <f t="shared" si="3"/>
        <v>1462000</v>
      </c>
      <c r="F3" s="15">
        <f t="shared" si="4"/>
        <v>8402</v>
      </c>
      <c r="G3" s="10">
        <f t="shared" si="5"/>
        <v>7002</v>
      </c>
      <c r="H3" s="10">
        <f t="shared" si="6"/>
        <v>5835</v>
      </c>
      <c r="I3" s="4" t="e">
        <f>#REF!</f>
        <v>#REF!</v>
      </c>
      <c r="J3" s="4" t="str">
        <f t="shared" si="7"/>
        <v>adinath ganga</v>
      </c>
      <c r="O3">
        <v>0</v>
      </c>
      <c r="P3">
        <f t="shared" si="8"/>
        <v>0</v>
      </c>
      <c r="Q3">
        <v>174</v>
      </c>
      <c r="R3" s="2">
        <v>1462000</v>
      </c>
      <c r="S3" s="8" t="s">
        <v>24</v>
      </c>
      <c r="T3" s="8"/>
    </row>
    <row r="4" spans="1:28" x14ac:dyDescent="0.25">
      <c r="A4" s="4">
        <f t="shared" si="0"/>
        <v>0</v>
      </c>
      <c r="B4" s="4">
        <f t="shared" si="1"/>
        <v>338</v>
      </c>
      <c r="C4" s="4">
        <f t="shared" si="9"/>
        <v>405.59999999999997</v>
      </c>
      <c r="D4" s="4">
        <f t="shared" si="2"/>
        <v>486.71999999999991</v>
      </c>
      <c r="E4" s="5">
        <f t="shared" si="3"/>
        <v>3267000</v>
      </c>
      <c r="F4" s="15">
        <f t="shared" si="4"/>
        <v>9666</v>
      </c>
      <c r="G4" s="10">
        <f t="shared" si="5"/>
        <v>8055</v>
      </c>
      <c r="H4" s="10">
        <f t="shared" si="6"/>
        <v>6712</v>
      </c>
      <c r="I4" s="4" t="e">
        <f>#REF!</f>
        <v>#REF!</v>
      </c>
      <c r="J4" s="4" t="str">
        <f t="shared" si="7"/>
        <v>adinath ganga</v>
      </c>
      <c r="O4">
        <v>0</v>
      </c>
      <c r="P4">
        <f t="shared" si="8"/>
        <v>0</v>
      </c>
      <c r="Q4">
        <v>338</v>
      </c>
      <c r="R4" s="2">
        <v>3267000</v>
      </c>
      <c r="S4" s="8" t="s">
        <v>24</v>
      </c>
      <c r="T4" s="8"/>
    </row>
    <row r="5" spans="1:28" x14ac:dyDescent="0.25">
      <c r="A5" s="4">
        <f t="shared" si="0"/>
        <v>0</v>
      </c>
      <c r="B5" s="4">
        <f t="shared" si="1"/>
        <v>369.72187199999996</v>
      </c>
      <c r="C5" s="4">
        <f t="shared" si="9"/>
        <v>443.66624639999992</v>
      </c>
      <c r="D5" s="4">
        <f t="shared" si="2"/>
        <v>532.39949567999986</v>
      </c>
      <c r="E5" s="5">
        <f t="shared" si="3"/>
        <v>2000000</v>
      </c>
      <c r="F5" s="10">
        <f t="shared" si="4"/>
        <v>5409</v>
      </c>
      <c r="G5" s="10">
        <f t="shared" si="5"/>
        <v>4508</v>
      </c>
      <c r="H5" s="10">
        <f t="shared" si="6"/>
        <v>3757</v>
      </c>
      <c r="I5" s="4" t="e">
        <f>#REF!</f>
        <v>#REF!</v>
      </c>
      <c r="J5" s="4" t="str">
        <f t="shared" si="7"/>
        <v>07.01.22</v>
      </c>
      <c r="O5">
        <v>0</v>
      </c>
      <c r="P5">
        <f t="shared" si="8"/>
        <v>0</v>
      </c>
      <c r="Q5">
        <f>U5*10.764</f>
        <v>369.72187199999996</v>
      </c>
      <c r="R5" s="2">
        <v>2000000</v>
      </c>
      <c r="S5" s="8" t="s">
        <v>25</v>
      </c>
      <c r="T5" s="8"/>
      <c r="U5">
        <f>13.078+12.075+1.86+7.335</f>
        <v>34.347999999999999</v>
      </c>
    </row>
    <row r="6" spans="1:28" x14ac:dyDescent="0.25">
      <c r="A6" s="4">
        <f t="shared" si="0"/>
        <v>0</v>
      </c>
      <c r="B6" s="4">
        <f t="shared" si="1"/>
        <v>340.971228</v>
      </c>
      <c r="C6" s="4">
        <f t="shared" si="9"/>
        <v>409.16547359999998</v>
      </c>
      <c r="D6" s="4">
        <f t="shared" si="2"/>
        <v>490.99856831999995</v>
      </c>
      <c r="E6" s="5">
        <f t="shared" si="3"/>
        <v>3450000</v>
      </c>
      <c r="F6" s="10">
        <f t="shared" si="4"/>
        <v>10118</v>
      </c>
      <c r="G6" s="10">
        <f t="shared" si="5"/>
        <v>8432</v>
      </c>
      <c r="H6" s="10">
        <f t="shared" si="6"/>
        <v>7026</v>
      </c>
      <c r="I6" s="4" t="e">
        <f>#REF!</f>
        <v>#REF!</v>
      </c>
      <c r="J6" s="4" t="str">
        <f t="shared" si="7"/>
        <v>25.01.22</v>
      </c>
      <c r="O6">
        <v>0</v>
      </c>
      <c r="P6">
        <f t="shared" si="8"/>
        <v>0</v>
      </c>
      <c r="Q6">
        <f>U6*10.764</f>
        <v>340.971228</v>
      </c>
      <c r="R6" s="2">
        <v>3450000</v>
      </c>
      <c r="S6" s="8" t="s">
        <v>26</v>
      </c>
      <c r="T6" s="8"/>
      <c r="U6">
        <f>27.517+3.18+0.98</f>
        <v>31.677</v>
      </c>
    </row>
    <row r="7" spans="1:28" x14ac:dyDescent="0.25">
      <c r="A7" s="4">
        <f t="shared" si="0"/>
        <v>0</v>
      </c>
      <c r="B7" s="4">
        <f t="shared" si="1"/>
        <v>339.248988</v>
      </c>
      <c r="C7" s="4">
        <f t="shared" si="9"/>
        <v>407.09878559999999</v>
      </c>
      <c r="D7" s="4">
        <f t="shared" si="2"/>
        <v>488.51854271999997</v>
      </c>
      <c r="E7" s="5">
        <f t="shared" si="3"/>
        <v>3200000</v>
      </c>
      <c r="F7" s="15">
        <f t="shared" si="4"/>
        <v>9433</v>
      </c>
      <c r="G7" s="10">
        <f t="shared" si="5"/>
        <v>7860</v>
      </c>
      <c r="H7" s="10">
        <f t="shared" si="6"/>
        <v>6550</v>
      </c>
      <c r="I7" s="4" t="e">
        <f>#REF!</f>
        <v>#REF!</v>
      </c>
      <c r="J7" s="4" t="str">
        <f t="shared" si="7"/>
        <v>03.02.22</v>
      </c>
      <c r="O7">
        <v>0</v>
      </c>
      <c r="P7">
        <f t="shared" si="8"/>
        <v>0</v>
      </c>
      <c r="Q7">
        <f>U7*10.764</f>
        <v>339.248988</v>
      </c>
      <c r="R7" s="2">
        <v>3200000</v>
      </c>
      <c r="S7" s="8" t="s">
        <v>27</v>
      </c>
      <c r="T7" s="8"/>
      <c r="U7">
        <f>16.212+6.685+0.98+7.64</f>
        <v>31.516999999999999</v>
      </c>
    </row>
    <row r="8" spans="1:28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8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8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8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8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8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  <c r="Y13">
        <v>30.861000000000001</v>
      </c>
      <c r="Z13">
        <f>Y13*10.764</f>
        <v>332.18780399999997</v>
      </c>
      <c r="AA13">
        <v>313</v>
      </c>
      <c r="AB13">
        <f>Z13/AA13</f>
        <v>1.0613028881789137</v>
      </c>
    </row>
    <row r="14" spans="1:28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Y14">
        <v>3.87</v>
      </c>
      <c r="Z14">
        <f>Y14*10.764</f>
        <v>41.656680000000001</v>
      </c>
    </row>
    <row r="15" spans="1:28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  <c r="Z15">
        <f>SUM(Z13:Z14)</f>
        <v>373.84448399999997</v>
      </c>
    </row>
    <row r="17" spans="4:26" x14ac:dyDescent="0.25">
      <c r="Z17">
        <f>Z15/H24</f>
        <v>1.0530830535211266</v>
      </c>
    </row>
    <row r="19" spans="4:26" x14ac:dyDescent="0.25">
      <c r="G19" t="s">
        <v>13</v>
      </c>
      <c r="W19">
        <v>17.98</v>
      </c>
      <c r="X19">
        <f>W19*10.764</f>
        <v>193.53672</v>
      </c>
      <c r="Y19">
        <f>X19*1.2</f>
        <v>232.24406399999998</v>
      </c>
    </row>
    <row r="20" spans="4:26" x14ac:dyDescent="0.25">
      <c r="D20" t="s">
        <v>29</v>
      </c>
      <c r="E20">
        <f>30.861*10.764</f>
        <v>332.18780399999997</v>
      </c>
      <c r="G20" t="s">
        <v>14</v>
      </c>
      <c r="H20">
        <v>194</v>
      </c>
      <c r="I20">
        <f>17.98*10.764</f>
        <v>193.53672</v>
      </c>
      <c r="W20">
        <v>9</v>
      </c>
      <c r="X20">
        <f>W20*10.764</f>
        <v>96.875999999999991</v>
      </c>
      <c r="Y20">
        <f t="shared" ref="Y20:Y22" si="21">X20*1.1</f>
        <v>106.56359999999999</v>
      </c>
    </row>
    <row r="21" spans="4:26" x14ac:dyDescent="0.25">
      <c r="G21" t="s">
        <v>15</v>
      </c>
      <c r="H21">
        <v>97</v>
      </c>
      <c r="I21">
        <f>9*10.764</f>
        <v>96.875999999999991</v>
      </c>
      <c r="W21">
        <v>2.0830000000000002</v>
      </c>
      <c r="X21">
        <f>W21*10.764</f>
        <v>22.421412</v>
      </c>
      <c r="Y21">
        <f t="shared" si="21"/>
        <v>24.663553200000003</v>
      </c>
    </row>
    <row r="22" spans="4:26" x14ac:dyDescent="0.25">
      <c r="G22" s="6" t="s">
        <v>16</v>
      </c>
      <c r="H22" s="6">
        <v>22</v>
      </c>
      <c r="I22">
        <f>2.083*10.764</f>
        <v>22.421412</v>
      </c>
      <c r="W22">
        <v>3.87</v>
      </c>
      <c r="X22">
        <f>W22*10.764</f>
        <v>41.656680000000001</v>
      </c>
      <c r="Y22">
        <f t="shared" si="21"/>
        <v>45.822348000000005</v>
      </c>
    </row>
    <row r="23" spans="4:26" x14ac:dyDescent="0.25">
      <c r="G23" t="s">
        <v>17</v>
      </c>
      <c r="H23">
        <v>42</v>
      </c>
      <c r="I23">
        <f>3.87*10.764</f>
        <v>41.656680000000001</v>
      </c>
      <c r="Q23" t="s">
        <v>28</v>
      </c>
      <c r="R23">
        <v>351</v>
      </c>
      <c r="Y23">
        <f>SUM(Y19:Y22)</f>
        <v>409.29356519999999</v>
      </c>
    </row>
    <row r="24" spans="4:26" x14ac:dyDescent="0.25">
      <c r="G24" t="s">
        <v>18</v>
      </c>
      <c r="H24">
        <f>SUM(H20:H23)</f>
        <v>355</v>
      </c>
      <c r="P24" s="11"/>
      <c r="Q24" s="11" t="s">
        <v>15</v>
      </c>
      <c r="R24" s="13">
        <v>20</v>
      </c>
      <c r="T24" s="11"/>
      <c r="U24" s="11"/>
      <c r="V24" s="11"/>
      <c r="W24" s="11"/>
      <c r="X24" s="11"/>
    </row>
    <row r="25" spans="4:26" x14ac:dyDescent="0.25">
      <c r="G25" t="s">
        <v>20</v>
      </c>
      <c r="H25">
        <v>9400</v>
      </c>
      <c r="P25" s="11"/>
      <c r="Q25" s="14"/>
      <c r="R25" s="14">
        <f>R24+R23:R23</f>
        <v>371</v>
      </c>
      <c r="T25" s="14"/>
      <c r="U25" s="14"/>
      <c r="V25" s="11"/>
      <c r="W25" s="11"/>
      <c r="X25" s="11"/>
    </row>
    <row r="26" spans="4:26" x14ac:dyDescent="0.25">
      <c r="G26" t="s">
        <v>21</v>
      </c>
      <c r="H26">
        <f>H25*H24</f>
        <v>3337000</v>
      </c>
      <c r="I26">
        <f>H26*90%</f>
        <v>3003300</v>
      </c>
      <c r="P26" s="11"/>
      <c r="Q26" s="11"/>
      <c r="R26" s="11"/>
      <c r="T26" s="11"/>
      <c r="U26" s="11"/>
      <c r="V26" s="11"/>
      <c r="W26" s="11"/>
      <c r="X26" s="11"/>
      <c r="Y26">
        <v>332</v>
      </c>
    </row>
    <row r="27" spans="4:26" x14ac:dyDescent="0.25">
      <c r="P27" s="11"/>
      <c r="Q27" s="11"/>
      <c r="R27" s="11"/>
      <c r="T27" s="11"/>
      <c r="U27" s="11"/>
      <c r="V27" s="11"/>
      <c r="W27" s="11"/>
      <c r="X27" s="11"/>
      <c r="Y27">
        <f>Y26+X22</f>
        <v>373.65667999999999</v>
      </c>
    </row>
    <row r="28" spans="4:26" x14ac:dyDescent="0.25">
      <c r="G28" t="s">
        <v>19</v>
      </c>
      <c r="P28" s="11"/>
      <c r="Q28" s="11"/>
      <c r="R28" s="12"/>
      <c r="T28" s="12"/>
      <c r="U28" s="12"/>
      <c r="V28" s="11"/>
      <c r="W28" s="11"/>
      <c r="X28" s="11"/>
      <c r="Y28">
        <f>Y23-Y27</f>
        <v>35.636885199999995</v>
      </c>
    </row>
    <row r="29" spans="4:26" x14ac:dyDescent="0.25">
      <c r="G29" t="s">
        <v>22</v>
      </c>
      <c r="O29">
        <v>406</v>
      </c>
      <c r="P29" s="11"/>
      <c r="Q29" s="11"/>
      <c r="R29" s="11"/>
      <c r="T29" s="11"/>
      <c r="U29" s="11"/>
      <c r="V29" s="11"/>
      <c r="W29" s="11"/>
      <c r="X29" s="11"/>
    </row>
    <row r="30" spans="4:26" x14ac:dyDescent="0.25">
      <c r="G30" t="s">
        <v>23</v>
      </c>
      <c r="P30" s="11"/>
      <c r="Q30" s="11"/>
      <c r="R30" s="11"/>
      <c r="T30" s="11"/>
      <c r="U30" s="11"/>
      <c r="V30" s="11"/>
      <c r="W30" s="11"/>
      <c r="X30" s="11"/>
    </row>
    <row r="31" spans="4:26" x14ac:dyDescent="0.25">
      <c r="P31" s="11"/>
      <c r="Q31" s="11"/>
      <c r="R31" s="11"/>
      <c r="T31" s="11"/>
      <c r="U31" s="11"/>
      <c r="V31" s="11"/>
      <c r="W31" s="11"/>
      <c r="X31" s="11"/>
    </row>
    <row r="32" spans="4:26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2023-09-27T12:10:03Z</dcterms:modified>
</cp:coreProperties>
</file>