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UBI_Juhu Vile Parle_Richa Rushabh alias Richa Subhash Uaipuri\"/>
    </mc:Choice>
  </mc:AlternateContent>
  <xr:revisionPtr revIDLastSave="0" documentId="13_ncr:1_{BC81618D-2FF2-4E33-9161-1883C9E845C2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5" i="23" l="1"/>
  <c r="C4" i="25"/>
  <c r="D21" i="23"/>
  <c r="D20" i="23"/>
  <c r="D19" i="23"/>
  <c r="C30" i="23"/>
  <c r="G29" i="4"/>
  <c r="G31" i="4"/>
  <c r="C5" i="25" l="1"/>
  <c r="P2" i="4"/>
  <c r="P3" i="4"/>
  <c r="B3" i="4" s="1"/>
  <c r="C3" i="4" s="1"/>
  <c r="D3" i="4" s="1"/>
  <c r="P4" i="4"/>
  <c r="Q5" i="4"/>
  <c r="P6" i="4"/>
  <c r="B6" i="4"/>
  <c r="C6" i="4" s="1"/>
  <c r="Q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E19" i="23"/>
  <c r="C20" i="23"/>
  <c r="E20" i="23" s="1"/>
  <c r="C21" i="23"/>
  <c r="E21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<sst xmlns="http://schemas.openxmlformats.org/spreadsheetml/2006/main" count="133" uniqueCount="92">
  <si>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</si>
  <si>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</si>
  <si>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</si>
  <si>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</si>
  <si>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</si>
  <si>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</si>
  <si>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</si>
  <si>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</si>
  <si>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</si>
  <si>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</si>
  <si>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</si>
  <si>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</si>
  <si>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</si>
  <si>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</si>
  <si>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</si>
  <si>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</si>
  <si>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</si>
  <si>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</si>
  <si>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</si>
  <si>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</si>
  <si>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</si>
  <si>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</si>
  <si>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</si>
  <si>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</si>
  <si>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</si>
  <si>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</si>
  <si>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</si>
  <si>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</si>
  <si>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</si>
  <si>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</si>
  <si>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</si>
  <si>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</si>
  <si>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</si>
  <si>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</si>
  <si>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</si>
  <si>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</si>
  <si>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</si>
  <si>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</si>
  <si>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</si>
  <si>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</si>
  <si>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</si>
  <si>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</si>
  <si>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</si>
  <si>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</si>
  <si>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</si>
  <si>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</si>
  <si>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</si>
  <si>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</si>
  <si>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</si>
  <si>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</si>
  <si>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</si>
  <si>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</si>
  <si>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</si>
  <si>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</si>
  <si>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</si>
  <si>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</si>
  <si>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</si>
  <si>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</si>
  <si>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</si>
  <si>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</si>
  <si>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</si>
  <si>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</si>
  <si>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</si>
  <si>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</si>
  <si>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</si>
  <si>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</si>
  <si>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</si>
  <si>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</si>
  <si>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</si>
  <si>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</si>
  <si>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</si>
  <si>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</si>
  <si>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</si>
  <si>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</si>
  <si>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</si>
  <si>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</si>
  <si>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</si>
  <si>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</si>
  <si>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</si>
  <si>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</si>
  <si>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</si>
  <si>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</si>
  <si>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</si>
  <si>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</si>
  <si>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</si>
  <si>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04.05.2021</t>
  </si>
  <si>
    <t>MCA</t>
  </si>
  <si>
    <t xml:space="preserve">Present </t>
  </si>
  <si>
    <t>Present Rent - 35000</t>
  </si>
  <si>
    <t>Flat</t>
  </si>
  <si>
    <t>Interior</t>
  </si>
  <si>
    <t>Discussed with manoj sir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</si>
</sst>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1" fillId="2" borderId="0" xfId="0" applyFont="1" applyFill="1"/>
    <xf numFmtId="4" fontId="0" fillId="2" borderId="0" xfId="0" applyNumberFormat="1" applyFill="1"/>
    <xf numFmtId="43" fontId="6" fillId="0" borderId="9" xfId="1" applyFont="1" applyFill="1" applyBorder="1"/>
    <xf numFmtId="43" fontId="7" fillId="0" borderId="9" xfId="1" applyFont="1" applyFill="1" applyBorder="1"/>
    <xf numFmtId="0" fontId="6" fillId="0" borderId="9" xfId="0" applyFont="1" applyBorder="1"/>
    <xf numFmtId="0" fontId="7" fillId="0" borderId="9" xfId="0" applyFont="1" applyBorder="1"/>
    <xf numFmtId="43" fontId="2" fillId="0" borderId="9" xfId="0" applyNumberFormat="1" applyFont="1" applyBorder="1"/>
    <xf numFmtId="43" fontId="0" fillId="0" borderId="9" xfId="0" applyNumberFormat="1" applyBorder="1"/>
    <xf numFmtId="43" fontId="5" fillId="0" borderId="9" xfId="0" applyNumberFormat="1" applyFont="1" applyBorder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32B3E4-14F6-242F-FD43-325307994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EC6B92-5152-8DF3-9161-7B475DB06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790340-4BAF-4299-D1A9-9128700E6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87949</xdr:colOff>
      <xdr:row>50</xdr:row>
      <xdr:rowOff>67941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C81939-19E7-544A-07C1-C6B65D825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37549" cy="90690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278476</xdr:colOff>
      <xdr:row>47</xdr:row>
      <xdr:rowOff>125092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4289B3-AB99-DF71-B187-1B3DD1F51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28076" cy="90785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316581</xdr:colOff>
      <xdr:row>47</xdr:row>
      <xdr:rowOff>172724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C8525C-62DF-9D85-4146-1B7B84CDC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66181" cy="91262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202010</xdr:colOff>
      <xdr:row>47</xdr:row>
      <xdr:rowOff>163197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037A88-35C9-0B8B-E599-52FC8AA92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22810" cy="91166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23</xdr:col>
      <xdr:colOff>564010</xdr:colOff>
      <xdr:row>96</xdr:row>
      <xdr:rowOff>29829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9F6DA3-59A7-9BD3-53BC-9DCB75BFE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334500"/>
          <a:ext cx="14584810" cy="89833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0" t="s">
        <v>77</v>
      </c>
      <c r="C3" s="51">
        <v>194450</v>
      </c>
      <c r="D3" s="40"/>
      <c r="E3" s="40"/>
      <c r="F3" s="40"/>
      <c r="H3" s="54" t="s">
        <v>37</v>
      </c>
      <c r="I3" s="54"/>
      <c r="J3" s="54" t="s">
        <v>38</v>
      </c>
      <c r="K3" s="54" t="s">
        <v>39</v>
      </c>
      <c r="L3" s="54" t="s">
        <v>40</v>
      </c>
    </row>
    <row r="4" spans="2:12" x14ac:dyDescent="0.25">
      <c r="B4" s="40" t="s">
        <v>83</v>
      </c>
      <c r="C4" s="51">
        <f>C3*5%</f>
        <v>9722.5</v>
      </c>
      <c r="D4" s="40"/>
      <c r="E4" s="40"/>
      <c r="F4" s="40"/>
      <c r="H4" s="55" t="s">
        <v>41</v>
      </c>
      <c r="I4" s="40" t="s">
        <v>42</v>
      </c>
      <c r="J4" s="40" t="s">
        <v>43</v>
      </c>
      <c r="K4" s="40">
        <v>2554.8123374210331</v>
      </c>
      <c r="L4" s="40">
        <v>2248.2348569305091</v>
      </c>
    </row>
    <row r="5" spans="2:12" x14ac:dyDescent="0.25">
      <c r="B5" s="40" t="s">
        <v>78</v>
      </c>
      <c r="C5" s="56">
        <f>C3+C4</f>
        <v>204172.5</v>
      </c>
      <c r="D5" s="57" t="s">
        <v>62</v>
      </c>
      <c r="E5" s="58">
        <f>C5/10.764</f>
        <v>18968.088071348942</v>
      </c>
      <c r="F5" s="57" t="s">
        <v>63</v>
      </c>
      <c r="H5" s="59" t="s">
        <v>44</v>
      </c>
      <c r="I5" s="55">
        <v>0.95</v>
      </c>
      <c r="J5" s="40"/>
      <c r="K5" s="40" t="s">
        <v>45</v>
      </c>
      <c r="L5" s="40" t="s">
        <v>42</v>
      </c>
    </row>
    <row r="6" spans="2:12" x14ac:dyDescent="0.25">
      <c r="B6" s="40" t="s">
        <v>79</v>
      </c>
      <c r="C6" s="51">
        <v>104590</v>
      </c>
      <c r="D6" s="40"/>
      <c r="E6" s="40"/>
      <c r="F6" s="40"/>
      <c r="H6" s="60" t="s">
        <v>46</v>
      </c>
      <c r="I6" s="55">
        <v>0.9</v>
      </c>
      <c r="J6" s="40" t="s">
        <v>47</v>
      </c>
      <c r="K6" s="40" t="s">
        <v>48</v>
      </c>
      <c r="L6" s="40" t="s">
        <v>49</v>
      </c>
    </row>
    <row r="7" spans="2:12" x14ac:dyDescent="0.25">
      <c r="B7" s="40" t="s">
        <v>80</v>
      </c>
      <c r="C7" s="51">
        <f>C5-C6</f>
        <v>99582.5</v>
      </c>
      <c r="D7" s="40"/>
      <c r="E7" s="40"/>
      <c r="F7" s="40"/>
      <c r="H7" s="59" t="s">
        <v>50</v>
      </c>
      <c r="I7" s="55">
        <v>0.8</v>
      </c>
      <c r="J7" s="40"/>
      <c r="K7" s="59" t="s">
        <v>46</v>
      </c>
      <c r="L7" s="55">
        <v>0.05</v>
      </c>
    </row>
    <row r="8" spans="2:12" ht="30" x14ac:dyDescent="0.25">
      <c r="B8" s="61" t="s">
        <v>81</v>
      </c>
      <c r="C8" s="51">
        <f>C7*D13%</f>
        <v>67716.100000000006</v>
      </c>
      <c r="D8" s="40"/>
      <c r="E8" s="40"/>
      <c r="F8" s="40"/>
      <c r="H8" s="59" t="s">
        <v>51</v>
      </c>
      <c r="I8" s="55">
        <v>0.7</v>
      </c>
      <c r="J8" s="40"/>
      <c r="K8" s="62" t="s">
        <v>52</v>
      </c>
      <c r="L8" s="55">
        <v>0.1</v>
      </c>
    </row>
    <row r="9" spans="2:12" x14ac:dyDescent="0.25">
      <c r="B9" s="40" t="s">
        <v>82</v>
      </c>
      <c r="C9" s="56">
        <f>C6+C8</f>
        <v>172306.1</v>
      </c>
      <c r="D9" s="57" t="s">
        <v>62</v>
      </c>
      <c r="E9" s="58">
        <f>C9/10.764</f>
        <v>16007.627276105539</v>
      </c>
      <c r="F9" s="57" t="s">
        <v>63</v>
      </c>
      <c r="H9" s="59" t="s">
        <v>53</v>
      </c>
      <c r="I9" s="55">
        <v>0.6</v>
      </c>
      <c r="J9" s="40"/>
      <c r="K9" s="40" t="s">
        <v>54</v>
      </c>
      <c r="L9" s="55">
        <v>0.15</v>
      </c>
    </row>
    <row r="10" spans="2:12" x14ac:dyDescent="0.25">
      <c r="C10" s="63"/>
      <c r="H10" s="40" t="s">
        <v>55</v>
      </c>
      <c r="I10" s="55">
        <v>0.5</v>
      </c>
      <c r="J10" s="40"/>
      <c r="K10" s="40" t="s">
        <v>56</v>
      </c>
      <c r="L10" s="55">
        <v>0.2</v>
      </c>
    </row>
    <row r="11" spans="2:12" x14ac:dyDescent="0.25">
      <c r="B11" s="46" t="s">
        <v>68</v>
      </c>
      <c r="C11" s="65">
        <f>Calculation!D7</f>
        <v>2023</v>
      </c>
      <c r="H11" s="40" t="s">
        <v>57</v>
      </c>
      <c r="I11" s="55">
        <v>0.4</v>
      </c>
      <c r="J11" s="40"/>
      <c r="K11" s="40"/>
      <c r="L11" s="40"/>
    </row>
    <row r="12" spans="2:12" x14ac:dyDescent="0.25">
      <c r="B12" s="46" t="s">
        <v>69</v>
      </c>
      <c r="C12" s="65">
        <f>Calculation!D8</f>
        <v>1991</v>
      </c>
      <c r="D12" s="64">
        <v>100</v>
      </c>
      <c r="H12" s="40" t="s">
        <v>58</v>
      </c>
      <c r="I12" s="55">
        <v>0.3</v>
      </c>
      <c r="J12" s="40"/>
      <c r="K12" s="40"/>
      <c r="L12" s="40"/>
    </row>
    <row r="13" spans="2:12" x14ac:dyDescent="0.25">
      <c r="B13" s="46" t="s">
        <v>70</v>
      </c>
      <c r="C13" s="65">
        <f>C11-C12</f>
        <v>32</v>
      </c>
      <c r="D13" s="64">
        <f>D12-C13</f>
        <v>68</v>
      </c>
    </row>
    <row r="15" spans="2:12" x14ac:dyDescent="0.25">
      <c r="B15" s="40" t="s">
        <v>59</v>
      </c>
      <c r="C15" s="51">
        <v>93700</v>
      </c>
      <c r="D15" s="40"/>
      <c r="E15" s="40"/>
      <c r="F15" s="40"/>
    </row>
    <row r="16" spans="2:12" x14ac:dyDescent="0.25">
      <c r="B16" s="40" t="s">
        <v>60</v>
      </c>
      <c r="C16" s="51">
        <f>C15*5%</f>
        <v>4685</v>
      </c>
      <c r="D16" s="40"/>
      <c r="E16" s="40"/>
      <c r="F16" s="40"/>
    </row>
    <row r="17" spans="2:6" x14ac:dyDescent="0.25">
      <c r="B17" s="40" t="s">
        <v>61</v>
      </c>
      <c r="C17" s="56">
        <f>C15+C16</f>
        <v>98385</v>
      </c>
      <c r="D17" s="57" t="s">
        <v>62</v>
      </c>
      <c r="E17" s="58">
        <f>C17/10.764</f>
        <v>9140.1895206243044</v>
      </c>
      <c r="F17" s="57" t="s">
        <v>63</v>
      </c>
    </row>
    <row r="18" spans="2:6" x14ac:dyDescent="0.25">
      <c r="B18" s="40" t="s">
        <v>65</v>
      </c>
      <c r="C18" s="51">
        <v>26620</v>
      </c>
      <c r="D18" s="40"/>
      <c r="E18" s="40"/>
      <c r="F18" s="40"/>
    </row>
    <row r="19" spans="2:6" x14ac:dyDescent="0.25">
      <c r="B19" s="40" t="s">
        <v>66</v>
      </c>
      <c r="C19" s="51">
        <f>C17-C18</f>
        <v>71765</v>
      </c>
      <c r="D19" s="40"/>
      <c r="E19" s="40"/>
      <c r="F19" s="40"/>
    </row>
    <row r="20" spans="2:6" ht="45" x14ac:dyDescent="0.25">
      <c r="B20" s="61" t="s">
        <v>67</v>
      </c>
      <c r="C20" s="51">
        <f>C18*80%</f>
        <v>21296</v>
      </c>
      <c r="D20" s="40"/>
      <c r="E20" s="40"/>
      <c r="F20" s="40"/>
    </row>
    <row r="21" spans="2:6" x14ac:dyDescent="0.25">
      <c r="B21" s="40" t="s">
        <v>64</v>
      </c>
      <c r="C21" s="56">
        <f>C19+C20</f>
        <v>93061</v>
      </c>
      <c r="D21" s="57" t="s">
        <v>62</v>
      </c>
      <c r="E21" s="58">
        <f>C21/10.764</f>
        <v>8645.5778520995918</v>
      </c>
      <c r="F21" s="57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64" workbookViewId="0">
      <selection activeCell="A50" sqref="A50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C27" sqref="C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37">
        <v>0</v>
      </c>
      <c r="B2" s="37">
        <v>0</v>
      </c>
      <c r="C2" s="37">
        <v>0</v>
      </c>
      <c r="D2" s="37">
        <v>0</v>
      </c>
      <c r="E2" s="38">
        <f t="shared" ref="E2:I23" si="0">B2/12</f>
        <v>0</v>
      </c>
      <c r="F2" s="38">
        <f t="shared" ref="F2:F30" si="1">D2/12</f>
        <v>0</v>
      </c>
      <c r="G2" s="38">
        <f t="shared" ref="G2:G30" si="2">A2+E2</f>
        <v>0</v>
      </c>
      <c r="H2" s="38">
        <f t="shared" ref="H2:H30" si="3">C2+F2</f>
        <v>0</v>
      </c>
      <c r="I2" s="39">
        <f t="shared" ref="I2:I2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7">
        <v>0</v>
      </c>
      <c r="B3" s="37">
        <v>0</v>
      </c>
      <c r="C3" s="37">
        <v>0</v>
      </c>
      <c r="D3" s="37">
        <v>0</v>
      </c>
      <c r="E3" s="38">
        <f t="shared" si="0"/>
        <v>0</v>
      </c>
      <c r="F3" s="38">
        <f t="shared" si="1"/>
        <v>0</v>
      </c>
      <c r="G3" s="38">
        <f t="shared" si="2"/>
        <v>0</v>
      </c>
      <c r="H3" s="38">
        <f t="shared" si="3"/>
        <v>0</v>
      </c>
      <c r="I3" s="39">
        <f t="shared" si="4"/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7">
        <v>0</v>
      </c>
      <c r="B4" s="37">
        <v>0</v>
      </c>
      <c r="C4" s="37">
        <v>0</v>
      </c>
      <c r="D4" s="37">
        <v>0</v>
      </c>
      <c r="E4" s="38">
        <f t="shared" si="0"/>
        <v>0</v>
      </c>
      <c r="F4" s="38">
        <f t="shared" si="1"/>
        <v>0</v>
      </c>
      <c r="G4" s="38">
        <f t="shared" si="2"/>
        <v>0</v>
      </c>
      <c r="H4" s="38">
        <f t="shared" si="3"/>
        <v>0</v>
      </c>
      <c r="I4" s="39">
        <f t="shared" si="4"/>
        <v>0</v>
      </c>
      <c r="J4" s="39">
        <f t="shared" ref="J4:J30" si="5">J3+I4</f>
        <v>0</v>
      </c>
      <c r="K4" s="40"/>
      <c r="L4" s="40"/>
      <c r="M4" s="40"/>
      <c r="N4" s="40"/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 x14ac:dyDescent="0.3">
      <c r="A5" s="37">
        <v>0</v>
      </c>
      <c r="B5" s="37">
        <v>0</v>
      </c>
      <c r="C5" s="37">
        <v>0</v>
      </c>
      <c r="D5" s="37">
        <v>0</v>
      </c>
      <c r="E5" s="38">
        <f t="shared" si="0"/>
        <v>0</v>
      </c>
      <c r="F5" s="38">
        <f t="shared" si="1"/>
        <v>0</v>
      </c>
      <c r="G5" s="38">
        <f t="shared" si="2"/>
        <v>0</v>
      </c>
      <c r="H5" s="38">
        <f t="shared" si="3"/>
        <v>0</v>
      </c>
      <c r="I5" s="39">
        <f t="shared" si="4"/>
        <v>0</v>
      </c>
      <c r="J5" s="39">
        <f t="shared" si="5"/>
        <v>0</v>
      </c>
      <c r="K5" s="40"/>
      <c r="L5" s="40"/>
      <c r="M5" s="40"/>
      <c r="N5" s="40">
        <f t="shared" ref="N5:N11" si="6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7">
        <v>0</v>
      </c>
      <c r="B6" s="37">
        <v>0</v>
      </c>
      <c r="C6" s="37">
        <v>0</v>
      </c>
      <c r="D6" s="37">
        <v>0</v>
      </c>
      <c r="E6" s="38">
        <f t="shared" si="0"/>
        <v>0</v>
      </c>
      <c r="F6" s="38">
        <f t="shared" si="1"/>
        <v>0</v>
      </c>
      <c r="G6" s="38">
        <f t="shared" si="2"/>
        <v>0</v>
      </c>
      <c r="H6" s="38">
        <f t="shared" si="3"/>
        <v>0</v>
      </c>
      <c r="I6" s="39">
        <f t="shared" si="4"/>
        <v>0</v>
      </c>
      <c r="J6" s="39">
        <f t="shared" si="5"/>
        <v>0</v>
      </c>
      <c r="K6" s="40"/>
      <c r="L6" s="40"/>
      <c r="M6" s="40"/>
      <c r="N6" s="40">
        <f t="shared" si="6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 x14ac:dyDescent="0.3">
      <c r="A7" s="37">
        <v>0</v>
      </c>
      <c r="B7" s="37">
        <v>0</v>
      </c>
      <c r="C7" s="37">
        <v>0</v>
      </c>
      <c r="D7" s="37">
        <v>0</v>
      </c>
      <c r="E7" s="38">
        <f t="shared" si="0"/>
        <v>0</v>
      </c>
      <c r="F7" s="38">
        <f t="shared" si="1"/>
        <v>0</v>
      </c>
      <c r="G7" s="38">
        <f t="shared" si="2"/>
        <v>0</v>
      </c>
      <c r="H7" s="38">
        <f t="shared" si="3"/>
        <v>0</v>
      </c>
      <c r="I7" s="39">
        <f t="shared" si="4"/>
        <v>0</v>
      </c>
      <c r="J7" s="39">
        <f t="shared" si="5"/>
        <v>0</v>
      </c>
      <c r="K7" s="40"/>
      <c r="L7" s="40"/>
      <c r="M7" s="40"/>
      <c r="N7" s="40">
        <f t="shared" si="6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 x14ac:dyDescent="0.3">
      <c r="A8" s="37">
        <v>0</v>
      </c>
      <c r="B8" s="37">
        <v>0</v>
      </c>
      <c r="C8" s="37">
        <v>0</v>
      </c>
      <c r="D8" s="37">
        <v>0</v>
      </c>
      <c r="E8" s="38">
        <f t="shared" si="0"/>
        <v>0</v>
      </c>
      <c r="F8" s="38">
        <f t="shared" si="1"/>
        <v>0</v>
      </c>
      <c r="G8" s="38">
        <f t="shared" si="2"/>
        <v>0</v>
      </c>
      <c r="H8" s="38">
        <f t="shared" si="3"/>
        <v>0</v>
      </c>
      <c r="I8" s="39">
        <f t="shared" si="4"/>
        <v>0</v>
      </c>
      <c r="J8" s="39">
        <f t="shared" si="5"/>
        <v>0</v>
      </c>
      <c r="K8" s="40"/>
      <c r="L8" s="40"/>
      <c r="M8" s="40"/>
      <c r="N8" s="40">
        <f t="shared" si="6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 x14ac:dyDescent="0.3">
      <c r="A9" s="37">
        <v>0</v>
      </c>
      <c r="B9" s="37">
        <v>0</v>
      </c>
      <c r="C9" s="37">
        <v>0</v>
      </c>
      <c r="D9" s="37">
        <v>0</v>
      </c>
      <c r="E9" s="38">
        <f t="shared" si="0"/>
        <v>0</v>
      </c>
      <c r="F9" s="38">
        <f t="shared" si="1"/>
        <v>0</v>
      </c>
      <c r="G9" s="38">
        <f t="shared" si="2"/>
        <v>0</v>
      </c>
      <c r="H9" s="38">
        <f t="shared" si="3"/>
        <v>0</v>
      </c>
      <c r="I9" s="39">
        <f t="shared" si="4"/>
        <v>0</v>
      </c>
      <c r="J9" s="39">
        <f t="shared" si="5"/>
        <v>0</v>
      </c>
      <c r="K9" s="40"/>
      <c r="L9" s="40"/>
      <c r="M9" s="40"/>
      <c r="N9" s="40">
        <f t="shared" si="6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 x14ac:dyDescent="0.3">
      <c r="A10" s="37">
        <v>0</v>
      </c>
      <c r="B10" s="37">
        <v>0</v>
      </c>
      <c r="C10" s="37">
        <v>0</v>
      </c>
      <c r="D10" s="37">
        <v>0</v>
      </c>
      <c r="E10" s="38">
        <f t="shared" si="0"/>
        <v>0</v>
      </c>
      <c r="F10" s="38">
        <f t="shared" si="1"/>
        <v>0</v>
      </c>
      <c r="G10" s="38">
        <f t="shared" si="2"/>
        <v>0</v>
      </c>
      <c r="H10" s="38">
        <f t="shared" si="3"/>
        <v>0</v>
      </c>
      <c r="I10" s="39">
        <f t="shared" si="4"/>
        <v>0</v>
      </c>
      <c r="J10" s="39">
        <f t="shared" si="5"/>
        <v>0</v>
      </c>
      <c r="K10" s="40"/>
      <c r="L10" s="40"/>
      <c r="M10" s="40"/>
      <c r="N10" s="40">
        <f t="shared" si="6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 x14ac:dyDescent="0.3">
      <c r="A11" s="37">
        <v>0</v>
      </c>
      <c r="B11" s="37">
        <v>0</v>
      </c>
      <c r="C11" s="37">
        <v>0</v>
      </c>
      <c r="D11" s="37">
        <v>0</v>
      </c>
      <c r="E11" s="38">
        <f t="shared" si="0"/>
        <v>0</v>
      </c>
      <c r="F11" s="38">
        <f t="shared" si="1"/>
        <v>0</v>
      </c>
      <c r="G11" s="38">
        <f t="shared" si="2"/>
        <v>0</v>
      </c>
      <c r="H11" s="38">
        <f t="shared" si="3"/>
        <v>0</v>
      </c>
      <c r="I11" s="39">
        <f t="shared" si="4"/>
        <v>0</v>
      </c>
      <c r="J11" s="39">
        <f t="shared" si="5"/>
        <v>0</v>
      </c>
      <c r="K11" s="40"/>
      <c r="L11" s="40"/>
      <c r="M11" s="40"/>
      <c r="N11" s="40">
        <f t="shared" si="6"/>
        <v>0</v>
      </c>
      <c r="O11" s="40"/>
      <c r="P11" s="40"/>
      <c r="Q11" s="40"/>
      <c r="R11" s="41"/>
      <c r="T11" s="35"/>
    </row>
    <row r="12" spans="1:23" ht="16.5" x14ac:dyDescent="0.3">
      <c r="A12" s="37">
        <v>0</v>
      </c>
      <c r="B12" s="37">
        <v>0</v>
      </c>
      <c r="C12" s="37">
        <v>0</v>
      </c>
      <c r="D12" s="37">
        <v>0</v>
      </c>
      <c r="E12" s="38">
        <f t="shared" si="0"/>
        <v>0</v>
      </c>
      <c r="F12" s="38">
        <f t="shared" si="1"/>
        <v>0</v>
      </c>
      <c r="G12" s="38">
        <f t="shared" si="2"/>
        <v>0</v>
      </c>
      <c r="H12" s="38">
        <f t="shared" si="3"/>
        <v>0</v>
      </c>
      <c r="I12" s="45">
        <f t="shared" si="4"/>
        <v>0</v>
      </c>
      <c r="J12" s="39">
        <f>J11+I12</f>
        <v>0</v>
      </c>
      <c r="K12" s="40"/>
      <c r="L12" s="40"/>
      <c r="M12" s="40"/>
      <c r="N12" s="46">
        <f>SUM(N5:N11)</f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 x14ac:dyDescent="0.3">
      <c r="A13" s="37">
        <v>0</v>
      </c>
      <c r="B13" s="37">
        <v>0</v>
      </c>
      <c r="C13" s="37">
        <v>0</v>
      </c>
      <c r="D13" s="37">
        <v>0</v>
      </c>
      <c r="E13" s="38">
        <f t="shared" si="0"/>
        <v>0</v>
      </c>
      <c r="F13" s="38">
        <f t="shared" si="1"/>
        <v>0</v>
      </c>
      <c r="G13" s="38">
        <f t="shared" si="2"/>
        <v>0</v>
      </c>
      <c r="H13" s="38">
        <f t="shared" si="3"/>
        <v>0</v>
      </c>
      <c r="I13" s="39">
        <f t="shared" si="4"/>
        <v>0</v>
      </c>
      <c r="J13" s="39">
        <f t="shared" si="5"/>
        <v>0</v>
      </c>
      <c r="K13" s="40"/>
      <c r="L13" s="40"/>
      <c r="M13" s="40"/>
      <c r="N13" s="40"/>
      <c r="O13" s="40"/>
      <c r="P13" s="40"/>
      <c r="Q13" s="40"/>
      <c r="R13" s="41"/>
    </row>
    <row r="14" spans="1:23" ht="16.5" x14ac:dyDescent="0.3">
      <c r="A14" s="37">
        <v>0</v>
      </c>
      <c r="B14" s="37">
        <v>0</v>
      </c>
      <c r="C14" s="37">
        <v>0</v>
      </c>
      <c r="D14" s="37">
        <v>0</v>
      </c>
      <c r="E14" s="38">
        <f t="shared" si="0"/>
        <v>0</v>
      </c>
      <c r="F14" s="38">
        <f t="shared" si="1"/>
        <v>0</v>
      </c>
      <c r="G14" s="38">
        <f t="shared" si="2"/>
        <v>0</v>
      </c>
      <c r="H14" s="38">
        <f t="shared" si="3"/>
        <v>0</v>
      </c>
      <c r="I14" s="39">
        <f t="shared" si="4"/>
        <v>0</v>
      </c>
      <c r="J14" s="39">
        <f t="shared" si="5"/>
        <v>0</v>
      </c>
      <c r="K14" s="40"/>
      <c r="L14" s="40"/>
      <c r="M14" s="40"/>
      <c r="N14" s="46">
        <f>L14*M14</f>
        <v>0</v>
      </c>
      <c r="O14" s="40"/>
      <c r="P14" s="40"/>
      <c r="Q14" s="40"/>
      <c r="R14" s="41"/>
    </row>
    <row r="15" spans="1:23" ht="16.5" x14ac:dyDescent="0.3">
      <c r="A15" s="37">
        <v>0</v>
      </c>
      <c r="B15" s="37">
        <v>0</v>
      </c>
      <c r="C15" s="37">
        <v>0</v>
      </c>
      <c r="D15" s="37">
        <v>0</v>
      </c>
      <c r="E15" s="47">
        <f t="shared" si="0"/>
        <v>0</v>
      </c>
      <c r="F15" s="47">
        <f t="shared" si="1"/>
        <v>0</v>
      </c>
      <c r="G15" s="47">
        <f t="shared" si="2"/>
        <v>0</v>
      </c>
      <c r="H15" s="47">
        <f t="shared" si="3"/>
        <v>0</v>
      </c>
      <c r="I15" s="45">
        <f t="shared" si="4"/>
        <v>0</v>
      </c>
      <c r="J15" s="39">
        <f t="shared" si="5"/>
        <v>0</v>
      </c>
      <c r="K15" s="40"/>
      <c r="L15" s="40"/>
      <c r="M15" s="40"/>
      <c r="N15" s="40"/>
      <c r="O15" s="40"/>
      <c r="P15" s="40"/>
      <c r="Q15" s="40"/>
      <c r="R15" s="41"/>
    </row>
    <row r="16" spans="1:23" ht="16.5" x14ac:dyDescent="0.3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4"/>
        <v>0</v>
      </c>
      <c r="J16" s="39">
        <f t="shared" si="5"/>
        <v>0</v>
      </c>
      <c r="K16" s="40"/>
      <c r="L16" s="40"/>
      <c r="M16" s="40"/>
      <c r="N16" s="41"/>
      <c r="O16" s="40"/>
      <c r="P16" s="40"/>
      <c r="Q16" s="40"/>
      <c r="R16" s="41"/>
    </row>
    <row r="17" spans="1:21" ht="16.5" x14ac:dyDescent="0.3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4"/>
        <v>0</v>
      </c>
      <c r="J17" s="39">
        <f t="shared" si="5"/>
        <v>0</v>
      </c>
      <c r="K17" s="40"/>
      <c r="L17" s="40"/>
      <c r="M17" s="40"/>
      <c r="N17" s="41"/>
      <c r="O17" s="40"/>
      <c r="P17" s="40"/>
      <c r="Q17" s="40"/>
      <c r="R17" s="41"/>
    </row>
    <row r="18" spans="1:21" ht="16.5" x14ac:dyDescent="0.3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5"/>
        <v>0</v>
      </c>
      <c r="K18" s="40"/>
      <c r="L18" s="40"/>
      <c r="M18" s="40"/>
      <c r="N18" s="41"/>
      <c r="O18" s="40"/>
      <c r="P18" s="40"/>
      <c r="Q18" s="40"/>
      <c r="R18" s="41"/>
    </row>
    <row r="19" spans="1:21" ht="16.5" x14ac:dyDescent="0.3">
      <c r="A19" s="37">
        <v>0</v>
      </c>
      <c r="B19" s="37">
        <v>0</v>
      </c>
      <c r="C19" s="37">
        <v>0</v>
      </c>
      <c r="D19" s="37">
        <v>0</v>
      </c>
      <c r="E19" s="47">
        <f t="shared" si="0"/>
        <v>0</v>
      </c>
      <c r="F19" s="47">
        <f t="shared" si="1"/>
        <v>0</v>
      </c>
      <c r="G19" s="47">
        <f t="shared" si="2"/>
        <v>0</v>
      </c>
      <c r="H19" s="47">
        <f t="shared" si="3"/>
        <v>0</v>
      </c>
      <c r="I19" s="45">
        <f t="shared" si="4"/>
        <v>0</v>
      </c>
      <c r="J19" s="39">
        <f t="shared" si="5"/>
        <v>0</v>
      </c>
      <c r="K19" s="40"/>
      <c r="L19" s="40"/>
      <c r="M19" s="40"/>
      <c r="N19" s="41"/>
      <c r="O19" s="40"/>
      <c r="P19" s="40"/>
      <c r="Q19" s="40"/>
      <c r="R19" s="41"/>
    </row>
    <row r="20" spans="1:21" ht="16.5" x14ac:dyDescent="0.3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1"/>
      <c r="O20" s="40"/>
      <c r="P20" s="48"/>
      <c r="Q20" s="48"/>
      <c r="R20" s="41"/>
    </row>
    <row r="21" spans="1:21" ht="16.5" x14ac:dyDescent="0.3">
      <c r="A21" s="37">
        <v>0</v>
      </c>
      <c r="B21" s="37">
        <v>0</v>
      </c>
      <c r="C21" s="37">
        <v>0</v>
      </c>
      <c r="D21" s="37">
        <v>0</v>
      </c>
      <c r="E21" s="47">
        <f t="shared" si="0"/>
        <v>0</v>
      </c>
      <c r="F21" s="47">
        <f t="shared" si="1"/>
        <v>0</v>
      </c>
      <c r="G21" s="47">
        <f t="shared" si="2"/>
        <v>0</v>
      </c>
      <c r="H21" s="47">
        <f t="shared" si="3"/>
        <v>0</v>
      </c>
      <c r="I21" s="45">
        <f t="shared" si="4"/>
        <v>0</v>
      </c>
      <c r="J21" s="39">
        <f t="shared" si="5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 x14ac:dyDescent="0.3">
      <c r="A22" s="37">
        <v>0</v>
      </c>
      <c r="B22" s="37">
        <v>0</v>
      </c>
      <c r="C22" s="37">
        <v>0</v>
      </c>
      <c r="D22" s="37">
        <v>0</v>
      </c>
      <c r="E22" s="47">
        <f t="shared" si="0"/>
        <v>0</v>
      </c>
      <c r="F22" s="47">
        <f t="shared" si="1"/>
        <v>0</v>
      </c>
      <c r="G22" s="47">
        <f t="shared" si="2"/>
        <v>0</v>
      </c>
      <c r="H22" s="47">
        <f t="shared" si="3"/>
        <v>0</v>
      </c>
      <c r="I22" s="45">
        <f t="shared" si="4"/>
        <v>0</v>
      </c>
      <c r="J22" s="39">
        <f t="shared" si="5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 x14ac:dyDescent="0.3">
      <c r="A23" s="37">
        <v>0</v>
      </c>
      <c r="B23" s="37">
        <v>0</v>
      </c>
      <c r="C23" s="37">
        <v>0</v>
      </c>
      <c r="D23" s="37">
        <v>0</v>
      </c>
      <c r="E23" s="47">
        <f t="shared" si="0"/>
        <v>0</v>
      </c>
      <c r="F23" s="47">
        <f t="shared" si="0"/>
        <v>0</v>
      </c>
      <c r="G23" s="47">
        <f t="shared" si="0"/>
        <v>0</v>
      </c>
      <c r="H23" s="47">
        <f t="shared" si="0"/>
        <v>0</v>
      </c>
      <c r="I23" s="47">
        <f t="shared" si="0"/>
        <v>0</v>
      </c>
      <c r="J23" s="39">
        <f t="shared" si="5"/>
        <v>0</v>
      </c>
      <c r="K23" s="40"/>
      <c r="L23" s="40"/>
      <c r="M23" s="40"/>
      <c r="N23" s="41"/>
      <c r="O23" s="40"/>
      <c r="P23" s="40"/>
      <c r="Q23" s="40"/>
      <c r="R23" s="41"/>
    </row>
    <row r="24" spans="1:21" ht="16.5" x14ac:dyDescent="0.3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7">B24/12</f>
        <v>0</v>
      </c>
      <c r="F24" s="47">
        <f t="shared" si="7"/>
        <v>0</v>
      </c>
      <c r="G24" s="47">
        <f t="shared" si="7"/>
        <v>0</v>
      </c>
      <c r="H24" s="47">
        <f t="shared" si="7"/>
        <v>0</v>
      </c>
      <c r="I24" s="47">
        <f t="shared" si="7"/>
        <v>0</v>
      </c>
      <c r="J24" s="39">
        <f t="shared" si="5"/>
        <v>0</v>
      </c>
      <c r="K24" s="40"/>
      <c r="L24" s="40"/>
      <c r="M24" s="50"/>
      <c r="N24" s="49"/>
      <c r="O24" s="46"/>
      <c r="P24" s="40"/>
      <c r="Q24" s="40"/>
      <c r="R24" s="46"/>
    </row>
    <row r="25" spans="1:21" ht="16.5" x14ac:dyDescent="0.3">
      <c r="A25" s="37">
        <v>0</v>
      </c>
      <c r="B25" s="37">
        <v>0</v>
      </c>
      <c r="C25" s="37">
        <v>0</v>
      </c>
      <c r="D25" s="37">
        <v>0</v>
      </c>
      <c r="E25" s="47">
        <f t="shared" si="7"/>
        <v>0</v>
      </c>
      <c r="F25" s="47">
        <f t="shared" si="7"/>
        <v>0</v>
      </c>
      <c r="G25" s="47">
        <f t="shared" si="7"/>
        <v>0</v>
      </c>
      <c r="H25" s="47">
        <f t="shared" si="7"/>
        <v>0</v>
      </c>
      <c r="I25" s="47">
        <f t="shared" si="7"/>
        <v>0</v>
      </c>
      <c r="J25" s="39">
        <f t="shared" si="5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 x14ac:dyDescent="0.3">
      <c r="A26" s="37">
        <v>0</v>
      </c>
      <c r="B26" s="37">
        <v>0</v>
      </c>
      <c r="C26" s="37">
        <v>0</v>
      </c>
      <c r="D26" s="37">
        <v>0</v>
      </c>
      <c r="E26" s="47">
        <f t="shared" si="7"/>
        <v>0</v>
      </c>
      <c r="F26" s="47">
        <f t="shared" si="7"/>
        <v>0</v>
      </c>
      <c r="G26" s="47">
        <f t="shared" si="7"/>
        <v>0</v>
      </c>
      <c r="H26" s="47">
        <f t="shared" si="7"/>
        <v>0</v>
      </c>
      <c r="I26" s="47">
        <f t="shared" si="7"/>
        <v>0</v>
      </c>
      <c r="J26" s="39">
        <f t="shared" si="5"/>
        <v>0</v>
      </c>
      <c r="K26" s="40"/>
      <c r="L26" s="40"/>
      <c r="M26" s="50"/>
      <c r="N26" s="40"/>
      <c r="O26" s="40"/>
      <c r="P26" s="40"/>
      <c r="Q26" s="40"/>
      <c r="R26" s="40"/>
    </row>
    <row r="27" spans="1:21" ht="16.5" x14ac:dyDescent="0.3">
      <c r="A27" s="37">
        <v>0</v>
      </c>
      <c r="B27" s="37">
        <v>0</v>
      </c>
      <c r="C27" s="37">
        <v>0</v>
      </c>
      <c r="D27" s="37">
        <v>0</v>
      </c>
      <c r="E27" s="47">
        <f t="shared" si="7"/>
        <v>0</v>
      </c>
      <c r="F27" s="47">
        <f t="shared" si="7"/>
        <v>0</v>
      </c>
      <c r="G27" s="47">
        <f t="shared" si="7"/>
        <v>0</v>
      </c>
      <c r="H27" s="47">
        <f t="shared" si="7"/>
        <v>0</v>
      </c>
      <c r="I27" s="47">
        <f t="shared" si="7"/>
        <v>0</v>
      </c>
      <c r="J27" s="39">
        <f t="shared" si="5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 x14ac:dyDescent="0.3">
      <c r="A28" s="37">
        <v>0</v>
      </c>
      <c r="B28" s="37">
        <v>0</v>
      </c>
      <c r="C28" s="37">
        <v>0</v>
      </c>
      <c r="D28" s="37">
        <v>0</v>
      </c>
      <c r="E28" s="47">
        <f t="shared" si="7"/>
        <v>0</v>
      </c>
      <c r="F28" s="47">
        <f t="shared" si="7"/>
        <v>0</v>
      </c>
      <c r="G28" s="47">
        <f t="shared" si="7"/>
        <v>0</v>
      </c>
      <c r="H28" s="47">
        <f t="shared" si="7"/>
        <v>0</v>
      </c>
      <c r="I28" s="47">
        <f t="shared" si="7"/>
        <v>0</v>
      </c>
      <c r="J28" s="39">
        <f t="shared" si="5"/>
        <v>0</v>
      </c>
      <c r="K28" s="40"/>
      <c r="L28" s="40"/>
      <c r="M28" s="40"/>
      <c r="N28" s="40"/>
      <c r="O28" s="40"/>
      <c r="P28" s="40"/>
      <c r="Q28" s="40"/>
      <c r="R28" s="40"/>
    </row>
    <row r="29" spans="1:21" ht="16.5" x14ac:dyDescent="0.3">
      <c r="A29" s="37">
        <v>0</v>
      </c>
      <c r="B29" s="37">
        <v>0</v>
      </c>
      <c r="C29" s="37">
        <v>0</v>
      </c>
      <c r="D29" s="37">
        <v>0</v>
      </c>
      <c r="E29" s="47">
        <f t="shared" si="7"/>
        <v>0</v>
      </c>
      <c r="F29" s="47">
        <f t="shared" si="1"/>
        <v>0</v>
      </c>
      <c r="G29" s="47">
        <f t="shared" si="2"/>
        <v>0</v>
      </c>
      <c r="H29" s="47">
        <f t="shared" si="3"/>
        <v>0</v>
      </c>
      <c r="I29" s="45">
        <f t="shared" ref="I29:I30" si="8">G29*H29</f>
        <v>0</v>
      </c>
      <c r="J29" s="39">
        <f t="shared" si="5"/>
        <v>0</v>
      </c>
      <c r="K29" s="40"/>
      <c r="L29" s="40"/>
      <c r="M29" s="40"/>
      <c r="N29" s="40"/>
      <c r="O29" s="40"/>
      <c r="P29" s="51"/>
      <c r="Q29" s="51"/>
      <c r="R29" s="40"/>
    </row>
    <row r="30" spans="1:21" ht="16.5" x14ac:dyDescent="0.3">
      <c r="A30" s="37">
        <v>0</v>
      </c>
      <c r="B30" s="37">
        <v>0</v>
      </c>
      <c r="C30" s="37">
        <v>0</v>
      </c>
      <c r="D30" s="37">
        <v>0</v>
      </c>
      <c r="E30" s="47">
        <f t="shared" si="7"/>
        <v>0</v>
      </c>
      <c r="F30" s="47">
        <f t="shared" si="1"/>
        <v>0</v>
      </c>
      <c r="G30" s="47">
        <f t="shared" si="2"/>
        <v>0</v>
      </c>
      <c r="H30" s="47">
        <f t="shared" si="3"/>
        <v>0</v>
      </c>
      <c r="I30" s="45">
        <f t="shared" si="8"/>
        <v>0</v>
      </c>
      <c r="J30" s="39">
        <f t="shared" si="5"/>
        <v>0</v>
      </c>
      <c r="K30" s="40"/>
      <c r="L30" s="40"/>
      <c r="M30" s="40"/>
      <c r="N30" s="40"/>
      <c r="O30" s="40"/>
      <c r="P30" s="52"/>
      <c r="Q30" s="52"/>
      <c r="R30" s="40"/>
    </row>
    <row r="33" spans="13:17" x14ac:dyDescent="0.25">
      <c r="M33" s="6"/>
      <c r="P33" s="53"/>
      <c r="Q33" s="53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H26" sqref="H2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22700</v>
      </c>
      <c r="D3" s="23" t="s">
        <v>75</v>
      </c>
      <c r="E3" s="6" t="s">
        <v>76</v>
      </c>
      <c r="F3" s="19"/>
    </row>
    <row r="4" spans="1:6" ht="30" x14ac:dyDescent="0.25">
      <c r="A4" s="22" t="s">
        <v>14</v>
      </c>
      <c r="B4" s="20"/>
      <c r="C4" s="21">
        <v>2700</v>
      </c>
      <c r="D4" s="23"/>
      <c r="F4" s="19"/>
    </row>
    <row r="5" spans="1:6" x14ac:dyDescent="0.25">
      <c r="A5" s="16" t="s">
        <v>15</v>
      </c>
      <c r="B5" s="20"/>
      <c r="C5" s="21">
        <f>C3-C4</f>
        <v>20000</v>
      </c>
      <c r="D5" s="23"/>
      <c r="F5" s="19"/>
    </row>
    <row r="6" spans="1:6" x14ac:dyDescent="0.25">
      <c r="A6" s="16" t="s">
        <v>16</v>
      </c>
      <c r="B6" s="20"/>
      <c r="C6" s="21">
        <f>C4</f>
        <v>2700</v>
      </c>
      <c r="D6" s="23"/>
      <c r="F6" s="19"/>
    </row>
    <row r="7" spans="1:6" x14ac:dyDescent="0.25">
      <c r="A7" s="16" t="s">
        <v>17</v>
      </c>
      <c r="B7" s="24"/>
      <c r="C7" s="25">
        <f>D7-D8</f>
        <v>32</v>
      </c>
      <c r="D7" s="25">
        <v>2023</v>
      </c>
      <c r="F7" s="19"/>
    </row>
    <row r="8" spans="1:6" x14ac:dyDescent="0.25">
      <c r="A8" s="16" t="s">
        <v>18</v>
      </c>
      <c r="B8" s="24"/>
      <c r="C8" s="25">
        <f>C9-C7</f>
        <v>28</v>
      </c>
      <c r="D8" s="25">
        <v>1991</v>
      </c>
      <c r="F8" s="19"/>
    </row>
    <row r="9" spans="1:6" x14ac:dyDescent="0.25">
      <c r="A9" s="16" t="s">
        <v>19</v>
      </c>
      <c r="B9" s="24"/>
      <c r="C9" s="25">
        <v>60</v>
      </c>
      <c r="D9" s="25"/>
      <c r="F9" s="19"/>
    </row>
    <row r="10" spans="1:6" ht="30" x14ac:dyDescent="0.25">
      <c r="A10" s="22" t="s">
        <v>20</v>
      </c>
      <c r="B10" s="24"/>
      <c r="C10" s="25">
        <f>90*C7/C9</f>
        <v>48</v>
      </c>
      <c r="D10" s="25"/>
      <c r="F10" s="19"/>
    </row>
    <row r="11" spans="1:6" x14ac:dyDescent="0.25">
      <c r="A11" s="16"/>
      <c r="B11" s="26"/>
      <c r="C11" s="27">
        <f>C10%</f>
        <v>0.48</v>
      </c>
      <c r="D11" s="27"/>
      <c r="F11" s="19"/>
    </row>
    <row r="12" spans="1:6" x14ac:dyDescent="0.25">
      <c r="A12" s="16" t="s">
        <v>21</v>
      </c>
      <c r="B12" s="20"/>
      <c r="C12" s="21">
        <f>C6*C11</f>
        <v>1296</v>
      </c>
      <c r="D12" s="23"/>
      <c r="F12" s="19"/>
    </row>
    <row r="13" spans="1:6" x14ac:dyDescent="0.25">
      <c r="A13" s="16" t="s">
        <v>22</v>
      </c>
      <c r="B13" s="20"/>
      <c r="C13" s="21">
        <f>C6-C12</f>
        <v>1404</v>
      </c>
      <c r="D13" s="23"/>
      <c r="F13" s="19"/>
    </row>
    <row r="14" spans="1:6" x14ac:dyDescent="0.25">
      <c r="A14" s="16" t="s">
        <v>15</v>
      </c>
      <c r="B14" s="20"/>
      <c r="C14" s="21">
        <f>C5</f>
        <v>20000</v>
      </c>
      <c r="D14" s="23"/>
      <c r="F14" s="19"/>
    </row>
    <row r="15" spans="1:6" x14ac:dyDescent="0.25">
      <c r="B15" s="20"/>
      <c r="C15" s="21"/>
      <c r="D15" s="23"/>
      <c r="F15" s="19"/>
    </row>
    <row r="16" spans="1:6" x14ac:dyDescent="0.25">
      <c r="A16" s="40" t="s">
        <v>23</v>
      </c>
      <c r="B16" s="72"/>
      <c r="C16" s="73">
        <f>C14+C13</f>
        <v>21404</v>
      </c>
      <c r="D16" s="73">
        <v>1500</v>
      </c>
      <c r="E16" s="40"/>
      <c r="F16" s="19"/>
    </row>
    <row r="17" spans="1:6" x14ac:dyDescent="0.25">
      <c r="A17" s="40"/>
      <c r="B17" s="74"/>
      <c r="C17" s="75" t="s">
        <v>89</v>
      </c>
      <c r="D17" s="75" t="s">
        <v>90</v>
      </c>
      <c r="E17" s="40"/>
      <c r="F17" s="19"/>
    </row>
    <row r="18" spans="1:6" x14ac:dyDescent="0.25">
      <c r="A18" s="46" t="str">
        <f>E3</f>
        <v>BUA</v>
      </c>
      <c r="B18" s="40"/>
      <c r="C18" s="75">
        <v>679</v>
      </c>
      <c r="D18" s="75">
        <v>679</v>
      </c>
      <c r="E18" s="40"/>
      <c r="F18" s="19"/>
    </row>
    <row r="19" spans="1:6" x14ac:dyDescent="0.25">
      <c r="A19" s="40" t="s">
        <v>73</v>
      </c>
      <c r="B19" s="46"/>
      <c r="C19" s="78">
        <f>C18*C16</f>
        <v>14533316</v>
      </c>
      <c r="D19" s="77">
        <f>D16*D18</f>
        <v>1018500</v>
      </c>
      <c r="E19" s="76">
        <f>C19+D19</f>
        <v>15551816</v>
      </c>
      <c r="F19" s="28"/>
    </row>
    <row r="20" spans="1:6" x14ac:dyDescent="0.25">
      <c r="A20" s="40" t="s">
        <v>24</v>
      </c>
      <c r="B20" s="40"/>
      <c r="C20" s="78">
        <f>C19*90%</f>
        <v>13079984.4</v>
      </c>
      <c r="D20" s="78">
        <f>D19*0.9</f>
        <v>916650</v>
      </c>
      <c r="E20" s="76">
        <f>C20+D20</f>
        <v>13996634.4</v>
      </c>
      <c r="F20" s="19"/>
    </row>
    <row r="21" spans="1:6" x14ac:dyDescent="0.25">
      <c r="A21" s="40" t="s">
        <v>25</v>
      </c>
      <c r="B21" s="40"/>
      <c r="C21" s="78">
        <f>C19*80%</f>
        <v>11626652.800000001</v>
      </c>
      <c r="D21" s="78">
        <f>D19*0.8</f>
        <v>814800</v>
      </c>
      <c r="E21" s="76">
        <f>C21+D21</f>
        <v>12441452.800000001</v>
      </c>
      <c r="F21" s="19"/>
    </row>
    <row r="22" spans="1:6" x14ac:dyDescent="0.25">
      <c r="A22" s="16"/>
      <c r="D22" s="25"/>
      <c r="F22" s="30"/>
    </row>
    <row r="23" spans="1:6" x14ac:dyDescent="0.25">
      <c r="A23" s="31" t="s">
        <v>26</v>
      </c>
      <c r="B23" s="32"/>
      <c r="C23" s="33">
        <f>C4*C18</f>
        <v>1833300</v>
      </c>
      <c r="D23" s="33"/>
    </row>
    <row r="24" spans="1:6" x14ac:dyDescent="0.25">
      <c r="A24" s="16" t="s">
        <v>27</v>
      </c>
    </row>
    <row r="25" spans="1:6" x14ac:dyDescent="0.25">
      <c r="A25" s="34" t="s">
        <v>28</v>
      </c>
      <c r="B25" s="17"/>
      <c r="C25" s="29">
        <f>C19*0.025/12</f>
        <v>30277.741666666669</v>
      </c>
      <c r="D25" s="29"/>
      <c r="E25" s="29">
        <f>E19*0.025/12</f>
        <v>32399.616666666669</v>
      </c>
    </row>
    <row r="26" spans="1:6" x14ac:dyDescent="0.25">
      <c r="C26" s="29"/>
      <c r="D26" s="29"/>
    </row>
    <row r="27" spans="1:6" x14ac:dyDescent="0.25">
      <c r="C27" s="29"/>
      <c r="D27" s="29"/>
    </row>
    <row r="28" spans="1:6" x14ac:dyDescent="0.25">
      <c r="C28" t="s">
        <v>87</v>
      </c>
      <c r="D28"/>
    </row>
    <row r="29" spans="1:6" x14ac:dyDescent="0.25">
      <c r="C29">
        <v>35000</v>
      </c>
      <c r="D29"/>
    </row>
    <row r="30" spans="1:6" x14ac:dyDescent="0.25">
      <c r="C30">
        <f>C29*12/0.025</f>
        <v>16800000</v>
      </c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5"/>
    </row>
    <row r="59" spans="1:1" ht="15.75" x14ac:dyDescent="0.25">
      <c r="A59" s="36"/>
    </row>
    <row r="60" spans="1:1" ht="15.75" x14ac:dyDescent="0.25">
      <c r="A60" s="36"/>
    </row>
    <row r="61" spans="1:1" ht="15.75" x14ac:dyDescent="0.25">
      <c r="A61" s="36"/>
    </row>
    <row r="62" spans="1:1" ht="15.75" x14ac:dyDescent="0.25">
      <c r="A62" s="36"/>
    </row>
    <row r="63" spans="1:1" ht="15.75" x14ac:dyDescent="0.25">
      <c r="A63" s="36"/>
    </row>
    <row r="64" spans="1:1" ht="15.75" x14ac:dyDescent="0.25">
      <c r="A64" s="36"/>
    </row>
    <row r="65" spans="1:1" ht="15.75" x14ac:dyDescent="0.25">
      <c r="A65" s="36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G3" sqref="G3:R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459</v>
      </c>
      <c r="C2" s="4">
        <f t="shared" ref="C2:C16" si="1">B2*1.2</f>
        <v>550.79999999999995</v>
      </c>
      <c r="D2" s="4">
        <f t="shared" ref="D2:D16" si="2">C2*1.2</f>
        <v>660.95999999999992</v>
      </c>
      <c r="E2" s="5">
        <f t="shared" ref="E2:E16" si="3">R2</f>
        <v>14000000</v>
      </c>
      <c r="F2" s="4">
        <f t="shared" ref="F2:F15" si="4">ROUND((E2/B2),0)</f>
        <v>30501</v>
      </c>
      <c r="G2" s="70">
        <f t="shared" ref="G2:G15" si="5">ROUND((E2/C2),0)</f>
        <v>25418</v>
      </c>
      <c r="H2" s="70">
        <f t="shared" ref="H2:H15" si="6">ROUND((E2/D2),0)</f>
        <v>21181</v>
      </c>
      <c r="I2" s="70">
        <f t="shared" ref="I2:I15" si="7">T2</f>
        <v>0</v>
      </c>
      <c r="J2" s="70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459</v>
      </c>
      <c r="R2" s="71">
        <v>14000000</v>
      </c>
      <c r="S2" s="2"/>
    </row>
    <row r="3" spans="1:19" x14ac:dyDescent="0.25">
      <c r="A3" s="4">
        <v>2</v>
      </c>
      <c r="B3" s="4">
        <f t="shared" si="0"/>
        <v>350</v>
      </c>
      <c r="C3" s="4">
        <f t="shared" si="1"/>
        <v>420</v>
      </c>
      <c r="D3" s="4">
        <f t="shared" si="2"/>
        <v>504</v>
      </c>
      <c r="E3" s="5">
        <f t="shared" si="3"/>
        <v>11000000</v>
      </c>
      <c r="F3" s="4">
        <f t="shared" si="4"/>
        <v>31429</v>
      </c>
      <c r="G3" s="80">
        <f t="shared" si="5"/>
        <v>26190</v>
      </c>
      <c r="H3" s="80">
        <f t="shared" si="6"/>
        <v>21825</v>
      </c>
      <c r="I3" s="80">
        <f t="shared" si="7"/>
        <v>0</v>
      </c>
      <c r="J3" s="80">
        <f t="shared" si="8"/>
        <v>0</v>
      </c>
      <c r="K3" s="81"/>
      <c r="L3" s="81"/>
      <c r="M3" s="81"/>
      <c r="N3" s="81"/>
      <c r="O3" s="81">
        <v>0</v>
      </c>
      <c r="P3" s="81">
        <f t="shared" si="9"/>
        <v>0</v>
      </c>
      <c r="Q3" s="81">
        <v>350</v>
      </c>
      <c r="R3" s="82">
        <v>11000000</v>
      </c>
      <c r="S3" s="2"/>
    </row>
    <row r="4" spans="1:19" x14ac:dyDescent="0.25">
      <c r="A4" s="4">
        <v>3</v>
      </c>
      <c r="B4" s="4">
        <f t="shared" si="0"/>
        <v>690</v>
      </c>
      <c r="C4" s="4">
        <f t="shared" si="1"/>
        <v>828</v>
      </c>
      <c r="D4" s="4">
        <f t="shared" si="2"/>
        <v>993.59999999999991</v>
      </c>
      <c r="E4" s="5">
        <f t="shared" si="3"/>
        <v>16500000</v>
      </c>
      <c r="F4" s="4">
        <f t="shared" si="4"/>
        <v>23913</v>
      </c>
      <c r="G4" s="4">
        <f t="shared" si="5"/>
        <v>19928</v>
      </c>
      <c r="H4" s="4">
        <f t="shared" si="6"/>
        <v>16606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690</v>
      </c>
      <c r="R4" s="2">
        <v>16500000</v>
      </c>
      <c r="S4" s="2"/>
    </row>
    <row r="5" spans="1:19" x14ac:dyDescent="0.25">
      <c r="A5" s="4">
        <v>4</v>
      </c>
      <c r="B5" s="4">
        <f t="shared" si="0"/>
        <v>954.16666666666674</v>
      </c>
      <c r="C5" s="4">
        <f t="shared" si="1"/>
        <v>1145</v>
      </c>
      <c r="D5" s="4">
        <f t="shared" si="2"/>
        <v>1374</v>
      </c>
      <c r="E5" s="5">
        <f t="shared" si="3"/>
        <v>27500000</v>
      </c>
      <c r="F5" s="4">
        <f t="shared" si="4"/>
        <v>28821</v>
      </c>
      <c r="G5" s="70">
        <f t="shared" si="5"/>
        <v>24017</v>
      </c>
      <c r="H5" s="70">
        <f t="shared" si="6"/>
        <v>20015</v>
      </c>
      <c r="I5" s="70">
        <f t="shared" si="7"/>
        <v>0</v>
      </c>
      <c r="J5" s="70">
        <f t="shared" si="8"/>
        <v>0</v>
      </c>
      <c r="K5" s="7"/>
      <c r="L5" s="7"/>
      <c r="M5" s="7"/>
      <c r="N5" s="7"/>
      <c r="O5" s="7">
        <v>0</v>
      </c>
      <c r="P5" s="7">
        <v>1145</v>
      </c>
      <c r="Q5" s="7">
        <f t="shared" ref="Q5:Q10" si="10">P5/1.2</f>
        <v>954.16666666666674</v>
      </c>
      <c r="R5" s="71">
        <v>27500000</v>
      </c>
      <c r="S5" s="2"/>
    </row>
    <row r="6" spans="1:19" x14ac:dyDescent="0.25">
      <c r="A6" s="4">
        <v>5</v>
      </c>
      <c r="B6" s="4">
        <f t="shared" si="0"/>
        <v>640</v>
      </c>
      <c r="C6" s="4">
        <f t="shared" si="1"/>
        <v>768</v>
      </c>
      <c r="D6" s="4">
        <f t="shared" si="2"/>
        <v>921.59999999999991</v>
      </c>
      <c r="E6" s="5">
        <f t="shared" si="3"/>
        <v>18000000</v>
      </c>
      <c r="F6" s="4">
        <f t="shared" si="4"/>
        <v>28125</v>
      </c>
      <c r="G6" s="70">
        <f t="shared" si="5"/>
        <v>23438</v>
      </c>
      <c r="H6" s="70">
        <f t="shared" si="6"/>
        <v>19531</v>
      </c>
      <c r="I6" s="70">
        <f t="shared" si="7"/>
        <v>0</v>
      </c>
      <c r="J6" s="70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640</v>
      </c>
      <c r="R6" s="71">
        <v>18000000</v>
      </c>
      <c r="S6" s="2"/>
    </row>
    <row r="7" spans="1:19" x14ac:dyDescent="0.25">
      <c r="A7" s="4">
        <v>6</v>
      </c>
      <c r="B7" s="4">
        <f t="shared" si="0"/>
        <v>458.33333333333337</v>
      </c>
      <c r="C7" s="4">
        <f t="shared" si="1"/>
        <v>550</v>
      </c>
      <c r="D7" s="4">
        <f t="shared" si="2"/>
        <v>660</v>
      </c>
      <c r="E7" s="5">
        <f t="shared" si="3"/>
        <v>10500000</v>
      </c>
      <c r="F7" s="4">
        <f t="shared" si="4"/>
        <v>22909</v>
      </c>
      <c r="G7" s="4">
        <f t="shared" si="5"/>
        <v>19091</v>
      </c>
      <c r="H7" s="4">
        <f t="shared" si="6"/>
        <v>15909</v>
      </c>
      <c r="I7" s="4">
        <f t="shared" si="7"/>
        <v>0</v>
      </c>
      <c r="J7" s="4">
        <f t="shared" si="8"/>
        <v>0</v>
      </c>
      <c r="O7">
        <v>0</v>
      </c>
      <c r="P7">
        <v>550</v>
      </c>
      <c r="Q7">
        <f t="shared" si="10"/>
        <v>458.33333333333337</v>
      </c>
      <c r="R7" s="2">
        <v>10500000</v>
      </c>
      <c r="S7" s="2"/>
    </row>
    <row r="8" spans="1:19" x14ac:dyDescent="0.25">
      <c r="A8" s="4">
        <v>7</v>
      </c>
      <c r="B8" s="4">
        <f t="shared" si="0"/>
        <v>600</v>
      </c>
      <c r="C8" s="4">
        <f t="shared" si="1"/>
        <v>720</v>
      </c>
      <c r="D8" s="4">
        <f t="shared" si="2"/>
        <v>864</v>
      </c>
      <c r="E8" s="5">
        <f t="shared" si="3"/>
        <v>15000000</v>
      </c>
      <c r="F8" s="4">
        <f t="shared" si="4"/>
        <v>25000</v>
      </c>
      <c r="G8" s="70">
        <f t="shared" si="5"/>
        <v>20833</v>
      </c>
      <c r="H8" s="70">
        <f t="shared" si="6"/>
        <v>17361</v>
      </c>
      <c r="I8" s="70">
        <f t="shared" si="7"/>
        <v>0</v>
      </c>
      <c r="J8" s="70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600</v>
      </c>
      <c r="R8" s="71">
        <v>15000000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91</v>
      </c>
    </row>
    <row r="24" spans="1:19" s="10" customFormat="1" x14ac:dyDescent="0.25">
      <c r="F24" s="67" t="s">
        <v>88</v>
      </c>
    </row>
    <row r="25" spans="1:19" s="10" customFormat="1" x14ac:dyDescent="0.25">
      <c r="F25" s="68"/>
    </row>
    <row r="26" spans="1:19" s="10" customFormat="1" x14ac:dyDescent="0.25">
      <c r="F26" s="68"/>
    </row>
    <row r="27" spans="1:19" s="10" customFormat="1" x14ac:dyDescent="0.25">
      <c r="F27" s="51" t="s">
        <v>86</v>
      </c>
      <c r="G27" s="51">
        <v>605</v>
      </c>
    </row>
    <row r="28" spans="1:19" s="10" customFormat="1" x14ac:dyDescent="0.25">
      <c r="C28" s="66" t="s">
        <v>74</v>
      </c>
      <c r="D28" s="66" t="s">
        <v>85</v>
      </c>
      <c r="F28" s="51" t="s">
        <v>84</v>
      </c>
      <c r="G28" s="51">
        <v>566</v>
      </c>
    </row>
    <row r="29" spans="1:19" s="10" customFormat="1" x14ac:dyDescent="0.25">
      <c r="C29" s="66" t="s">
        <v>1</v>
      </c>
      <c r="D29" s="66">
        <v>12400000</v>
      </c>
      <c r="F29" s="51" t="s">
        <v>71</v>
      </c>
      <c r="G29" s="51">
        <f>63.12*10.764</f>
        <v>679.42367999999988</v>
      </c>
      <c r="H29" s="10">
        <f>G29/G28</f>
        <v>1.2003951943462896</v>
      </c>
    </row>
    <row r="30" spans="1:19" s="10" customFormat="1" x14ac:dyDescent="0.25">
      <c r="F30" s="51" t="s">
        <v>72</v>
      </c>
      <c r="G30" s="51">
        <v>24000</v>
      </c>
    </row>
    <row r="31" spans="1:19" s="10" customFormat="1" x14ac:dyDescent="0.25">
      <c r="C31" s="69"/>
      <c r="D31" s="69"/>
      <c r="F31" s="69" t="s">
        <v>73</v>
      </c>
      <c r="G31" s="69">
        <f>G29*G30</f>
        <v>16306168.319999997</v>
      </c>
      <c r="H31" s="10">
        <f>G31/D29</f>
        <v>1.315013574193548</v>
      </c>
    </row>
    <row r="32" spans="1:19" s="10" customFormat="1" x14ac:dyDescent="0.25">
      <c r="C32" s="69"/>
      <c r="D32" s="69"/>
      <c r="F32" s="69" t="s">
        <v>24</v>
      </c>
      <c r="G32" s="69">
        <f>G31*90%</f>
        <v>14675551.487999998</v>
      </c>
    </row>
    <row r="33" spans="3:7" s="10" customFormat="1" x14ac:dyDescent="0.25">
      <c r="C33" s="69"/>
      <c r="D33" s="69"/>
      <c r="F33" s="69" t="s">
        <v>25</v>
      </c>
      <c r="G33" s="69">
        <f>G31*80%</f>
        <v>13044934.655999998</v>
      </c>
    </row>
    <row r="34" spans="3:7" s="10" customFormat="1" x14ac:dyDescent="0.25">
      <c r="C34" s="69"/>
      <c r="D34" s="69"/>
    </row>
    <row r="35" spans="3:7" s="10" customFormat="1" x14ac:dyDescent="0.25">
      <c r="C35" s="69"/>
      <c r="D35" s="69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2023-09-26T06:25:39Z</dcterms:modified>
</cp:coreProperties>
</file>