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G:\Shreesha Shrutika &amp; Shyam\25.09.2023\Dipak Motiram Raut\"/>
    </mc:Choice>
  </mc:AlternateContent>
  <bookViews>
    <workbookView xWindow="0" yWindow="0" windowWidth="20490" windowHeight="7755" tabRatio="932" activeTab="3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Q2" i="4"/>
  <c r="P10" i="4"/>
  <c r="Q10" i="4" s="1"/>
  <c r="P9" i="4"/>
  <c r="Q9" i="4" s="1"/>
  <c r="P8" i="4"/>
  <c r="Q8" i="4" s="1"/>
  <c r="P7" i="4"/>
  <c r="P6" i="4"/>
  <c r="P5" i="4"/>
  <c r="P4" i="4"/>
  <c r="Q3" i="4"/>
  <c r="G33" i="4" l="1"/>
  <c r="C5" i="25"/>
  <c r="C4" i="25"/>
  <c r="C3" i="25"/>
  <c r="B3" i="4"/>
  <c r="C3" i="4" s="1"/>
  <c r="D3" i="4" s="1"/>
  <c r="B6" i="4"/>
  <c r="C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<sst xmlns="http://schemas.openxmlformats.org/spreadsheetml/2006/main" count="128" uniqueCount="86">
  <si>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</si>
  <si>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</si>
  <si>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</si>
  <si>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</si>
  <si>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</si>
  <si>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</si>
  <si>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</si>
  <si>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</si>
  <si>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</si>
  <si>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</si>
  <si>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</si>
  <si>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</si>
  <si>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</si>
  <si>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</si>
  <si>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</si>
  <si>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</si>
  <si>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</si>
  <si>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</si>
  <si>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</si>
  <si>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</si>
  <si>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</si>
  <si>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</si>
  <si>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</si>
  <si>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</si>
  <si>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</si>
  <si>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</si>
  <si>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</si>
  <si>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</si>
  <si>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</si>
  <si>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</si>
  <si>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</si>
  <si>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</si>
  <si>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</si>
  <si>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</si>
  <si>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</si>
  <si>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</si>
  <si>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</si>
  <si>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</si>
  <si>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</si>
  <si>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</si>
  <si>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</si>
  <si>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</si>
  <si>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</si>
  <si>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</si>
  <si>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</si>
  <si>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</si>
  <si>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</si>
  <si>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</si>
  <si>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</si>
  <si>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</si>
  <si>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</si>
  <si>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</si>
  <si>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</si>
  <si>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</si>
  <si>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</si>
  <si>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</si>
  <si>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</si>
  <si>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</si>
  <si>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</si>
  <si>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</si>
  <si>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</si>
  <si>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</si>
  <si>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</si>
  <si>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</si>
  <si>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</si>
  <si>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</si>
  <si>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</si>
  <si>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</si>
  <si>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</si>
  <si>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</si>
  <si>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</si>
  <si>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</si>
  <si>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</si>
  <si>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</si>
  <si>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</si>
  <si>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</si>
  <si>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</si>
  <si>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</si>
  <si>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</si>
  <si>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</si>
  <si>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</si>
  <si>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</si>
  <si>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</si>
  <si>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</si>
  <si>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</si>
  <si>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15.09.2023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</si>
</sst>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164" fontId="7" fillId="0" borderId="0" xfId="0" applyNumberFormat="1" applyFont="1"/>
    <xf numFmtId="0" fontId="3" fillId="0" borderId="4" xfId="0" applyFont="1" applyBorder="1"/>
    <xf numFmtId="164" fontId="0" fillId="0" borderId="5" xfId="0" applyNumberForma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164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164" fontId="0" fillId="0" borderId="9" xfId="1" applyFont="1" applyBorder="1"/>
    <xf numFmtId="43" fontId="0" fillId="0" borderId="9" xfId="0" applyNumberFormat="1" applyBorder="1"/>
    <xf numFmtId="43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164" fontId="0" fillId="2" borderId="9" xfId="1" applyFont="1" applyFill="1" applyBorder="1"/>
    <xf numFmtId="0" fontId="0" fillId="2" borderId="9" xfId="0" applyFill="1" applyBorder="1"/>
    <xf numFmtId="164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9" xfId="1" applyNumberFormat="1" applyFont="1" applyBorder="1"/>
    <xf numFmtId="164" fontId="0" fillId="2" borderId="0" xfId="1" applyFont="1" applyFill="1"/>
    <xf numFmtId="164" fontId="2" fillId="0" borderId="0" xfId="1" applyFont="1" applyAlignment="1"/>
    <xf numFmtId="164" fontId="2" fillId="0" borderId="0" xfId="1" applyFont="1"/>
    <xf numFmtId="164" fontId="2" fillId="0" borderId="9" xfId="1" applyFont="1" applyBorder="1"/>
    <xf numFmtId="164" fontId="4" fillId="0" borderId="0" xfId="1" applyFont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0" fillId="2" borderId="4" xfId="0" applyNumberFormat="1" applyFill="1" applyBorder="1"/>
    <xf numFmtId="0" fontId="6" fillId="2" borderId="0" xfId="1" applyNumberFormat="1" applyFont="1" applyFill="1" applyBorder="1"/>
    <xf numFmtId="0" fontId="7" fillId="2" borderId="0" xfId="1" applyNumberFormat="1" applyFont="1" applyFill="1" applyBorder="1"/>
    <xf numFmtId="0" fontId="0" fillId="0" borderId="0" xfId="0" applyNumberFormat="1"/>
    <xf numFmtId="0" fontId="6" fillId="0" borderId="0" xfId="0" applyNumberFormat="1" applyFont="1"/>
    <xf numFmtId="0" fontId="7" fillId="0" borderId="0" xfId="0" applyNumberFormat="1" applyFont="1"/>
    <xf numFmtId="0" fontId="2" fillId="2" borderId="4" xfId="0" applyNumberFormat="1" applyFont="1" applyFill="1" applyBorder="1"/>
    <xf numFmtId="0" fontId="0" fillId="2" borderId="0" xfId="0" applyNumberFormat="1" applyFill="1"/>
    <xf numFmtId="0" fontId="7" fillId="2" borderId="0" xfId="0" applyNumberFormat="1" applyFont="1" applyFill="1"/>
    <xf numFmtId="0" fontId="0" fillId="0" borderId="4" xfId="0" applyNumberFormat="1" applyBorder="1"/>
    <xf numFmtId="0" fontId="2" fillId="0" borderId="0" xfId="0" applyNumberFormat="1" applyFont="1"/>
    <xf numFmtId="0" fontId="5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115933</xdr:colOff>
      <xdr:row>31</xdr:row>
      <xdr:rowOff>162772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98333" cy="60682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19</xdr:col>
      <xdr:colOff>20669</xdr:colOff>
      <xdr:row>65</xdr:row>
      <xdr:rowOff>105614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10300"/>
          <a:ext cx="11603069" cy="60111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515953</xdr:colOff>
      <xdr:row>29</xdr:row>
      <xdr:rowOff>86508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88753" cy="56110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230334</xdr:colOff>
      <xdr:row>31</xdr:row>
      <xdr:rowOff>143719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22334" cy="60492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268439</xdr:colOff>
      <xdr:row>34</xdr:row>
      <xdr:rowOff>86568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60439" cy="60396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525395</xdr:colOff>
      <xdr:row>31</xdr:row>
      <xdr:rowOff>124667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88595" cy="6030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506342</xdr:colOff>
      <xdr:row>30</xdr:row>
      <xdr:rowOff>153219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69542" cy="58682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workbookViewId="0">
      <selection activeCell="K13" sqref="K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308250.33599999995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337650.33599999995</v>
      </c>
      <c r="D9" s="59" t="s">
        <v>62</v>
      </c>
      <c r="E9" s="60">
        <f>C9/10.764</f>
        <v>31368.481605351168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2019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4</v>
      </c>
      <c r="D13" s="66">
        <f>D12-C13</f>
        <v>96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4" sqref="P24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9" sqref="P19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opLeftCell="A4" workbookViewId="0">
      <selection activeCell="I22" sqref="I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16700</v>
      </c>
      <c r="D3" s="23" t="s">
        <v>76</v>
      </c>
      <c r="E3" s="6" t="s">
        <v>84</v>
      </c>
      <c r="F3" s="19"/>
    </row>
    <row r="4" spans="1:6" ht="30" x14ac:dyDescent="0.25">
      <c r="A4" s="22" t="s">
        <v>14</v>
      </c>
      <c r="B4" s="20"/>
      <c r="C4" s="21">
        <v>3000</v>
      </c>
      <c r="D4" s="23"/>
      <c r="F4" s="19"/>
    </row>
    <row r="5" spans="1:6" x14ac:dyDescent="0.25">
      <c r="A5" s="16" t="s">
        <v>15</v>
      </c>
      <c r="B5" s="20"/>
      <c r="C5" s="21">
        <f>C3-C4</f>
        <v>13700</v>
      </c>
      <c r="D5" s="23"/>
      <c r="F5" s="19"/>
    </row>
    <row r="6" spans="1:6" x14ac:dyDescent="0.25">
      <c r="A6" s="16" t="s">
        <v>16</v>
      </c>
      <c r="B6" s="20"/>
      <c r="C6" s="21">
        <f>C4</f>
        <v>3000</v>
      </c>
      <c r="D6" s="23"/>
      <c r="F6" s="19"/>
    </row>
    <row r="7" spans="1:6" x14ac:dyDescent="0.25">
      <c r="A7" s="16" t="s">
        <v>17</v>
      </c>
      <c r="B7" s="24"/>
      <c r="C7" s="25">
        <v>0</v>
      </c>
      <c r="D7" s="25">
        <v>2023</v>
      </c>
      <c r="F7" s="19"/>
    </row>
    <row r="8" spans="1:6" x14ac:dyDescent="0.25">
      <c r="A8" s="16" t="s">
        <v>18</v>
      </c>
      <c r="B8" s="24"/>
      <c r="C8" s="25">
        <f>C9-C7</f>
        <v>60</v>
      </c>
      <c r="D8" s="25">
        <v>2019</v>
      </c>
      <c r="F8" s="19"/>
    </row>
    <row r="9" spans="1:6" x14ac:dyDescent="0.25">
      <c r="A9" s="16" t="s">
        <v>19</v>
      </c>
      <c r="B9" s="24"/>
      <c r="C9" s="25">
        <v>60</v>
      </c>
      <c r="D9" s="25"/>
      <c r="F9" s="19"/>
    </row>
    <row r="10" spans="1:6" ht="30" x14ac:dyDescent="0.25">
      <c r="A10" s="22" t="s">
        <v>20</v>
      </c>
      <c r="B10" s="24"/>
      <c r="C10" s="25">
        <f>90*C7/C9</f>
        <v>0</v>
      </c>
      <c r="D10" s="25"/>
      <c r="F10" s="19"/>
    </row>
    <row r="11" spans="1:6" x14ac:dyDescent="0.25">
      <c r="A11" s="16"/>
      <c r="B11" s="26"/>
      <c r="C11" s="27">
        <f>C10%</f>
        <v>0</v>
      </c>
      <c r="D11" s="27"/>
      <c r="F11" s="19"/>
    </row>
    <row r="12" spans="1:6" x14ac:dyDescent="0.25">
      <c r="A12" s="16" t="s">
        <v>21</v>
      </c>
      <c r="B12" s="20"/>
      <c r="C12" s="21">
        <f>C6*C11</f>
        <v>0</v>
      </c>
      <c r="D12" s="23"/>
      <c r="F12" s="19"/>
    </row>
    <row r="13" spans="1:6" x14ac:dyDescent="0.25">
      <c r="A13" s="16" t="s">
        <v>22</v>
      </c>
      <c r="B13" s="20"/>
      <c r="C13" s="21">
        <f>C6-C12</f>
        <v>3000</v>
      </c>
      <c r="D13" s="23"/>
      <c r="F13" s="19"/>
    </row>
    <row r="14" spans="1:6" x14ac:dyDescent="0.25">
      <c r="A14" s="16" t="s">
        <v>15</v>
      </c>
      <c r="B14" s="20"/>
      <c r="C14" s="21">
        <f>C5</f>
        <v>13700</v>
      </c>
      <c r="D14" s="23"/>
      <c r="F14" s="19"/>
    </row>
    <row r="15" spans="1:6" x14ac:dyDescent="0.25">
      <c r="B15" s="20"/>
      <c r="C15" s="21"/>
      <c r="D15" s="23"/>
      <c r="F15" s="19"/>
    </row>
    <row r="16" spans="1:6" x14ac:dyDescent="0.25">
      <c r="A16" s="76" t="s">
        <v>23</v>
      </c>
      <c r="B16" s="77"/>
      <c r="C16" s="78">
        <f>C14+C13</f>
        <v>16700</v>
      </c>
      <c r="D16" s="23"/>
      <c r="F16" s="19"/>
    </row>
    <row r="17" spans="1:6" x14ac:dyDescent="0.25">
      <c r="A17" s="79"/>
      <c r="B17" s="80"/>
      <c r="C17" s="81"/>
      <c r="D17" s="25"/>
      <c r="F17" s="19"/>
    </row>
    <row r="18" spans="1:6" x14ac:dyDescent="0.25">
      <c r="A18" s="82" t="str">
        <f>E3</f>
        <v>ACA</v>
      </c>
      <c r="B18" s="83"/>
      <c r="C18" s="84">
        <v>301</v>
      </c>
      <c r="D18" s="25"/>
      <c r="F18" s="19"/>
    </row>
    <row r="19" spans="1:6" x14ac:dyDescent="0.25">
      <c r="A19" s="85" t="s">
        <v>74</v>
      </c>
      <c r="B19" s="86"/>
      <c r="C19" s="81">
        <f>C18*C16</f>
        <v>5026700</v>
      </c>
      <c r="D19" s="29"/>
      <c r="E19" s="66"/>
      <c r="F19" s="30"/>
    </row>
    <row r="20" spans="1:6" x14ac:dyDescent="0.25">
      <c r="A20" s="85" t="s">
        <v>24</v>
      </c>
      <c r="B20" s="79"/>
      <c r="C20" s="87">
        <f>C19*90%</f>
        <v>4524030</v>
      </c>
      <c r="D20" s="28"/>
      <c r="F20" s="19"/>
    </row>
    <row r="21" spans="1:6" x14ac:dyDescent="0.25">
      <c r="A21" s="85" t="s">
        <v>25</v>
      </c>
      <c r="B21" s="79"/>
      <c r="C21" s="87">
        <f>C19*80%</f>
        <v>4021360</v>
      </c>
      <c r="D21" s="31"/>
      <c r="F21" s="19"/>
    </row>
    <row r="22" spans="1:6" x14ac:dyDescent="0.25">
      <c r="A22" s="16"/>
      <c r="D22" s="25"/>
      <c r="F22" s="32"/>
    </row>
    <row r="23" spans="1:6" x14ac:dyDescent="0.25">
      <c r="A23" s="33" t="s">
        <v>26</v>
      </c>
      <c r="B23" s="34"/>
      <c r="C23" s="35">
        <f>C4*C18</f>
        <v>903000</v>
      </c>
      <c r="D23" s="35"/>
    </row>
    <row r="24" spans="1:6" x14ac:dyDescent="0.25">
      <c r="A24" s="16" t="s">
        <v>27</v>
      </c>
    </row>
    <row r="25" spans="1:6" x14ac:dyDescent="0.25">
      <c r="A25" s="36" t="s">
        <v>28</v>
      </c>
      <c r="B25" s="17"/>
      <c r="C25" s="31">
        <f>C19*0.025/12</f>
        <v>10472.291666666666</v>
      </c>
      <c r="D25" s="31"/>
    </row>
    <row r="26" spans="1:6" x14ac:dyDescent="0.25">
      <c r="C26" s="31"/>
      <c r="D26" s="31"/>
    </row>
    <row r="27" spans="1:6" x14ac:dyDescent="0.25">
      <c r="C27" s="31"/>
      <c r="D27" s="31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tabSelected="1" topLeftCell="A16" workbookViewId="0">
      <selection activeCell="I26" sqref="I2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270.83333333333337</v>
      </c>
      <c r="C2" s="4">
        <f t="shared" ref="C2:C16" si="1">B2*1.2</f>
        <v>325.00000000000006</v>
      </c>
      <c r="D2" s="4">
        <f t="shared" ref="D2:D16" si="2">C2*1.2</f>
        <v>390.00000000000006</v>
      </c>
      <c r="E2" s="5">
        <f t="shared" ref="E2:E16" si="3">R2</f>
        <v>5500000</v>
      </c>
      <c r="F2" s="74">
        <f t="shared" ref="F2:F15" si="4">ROUND((E2/B2),0)</f>
        <v>20308</v>
      </c>
      <c r="G2" s="74">
        <f t="shared" ref="G2:G15" si="5">ROUND((E2/C2),0)</f>
        <v>16923</v>
      </c>
      <c r="H2" s="74">
        <f t="shared" ref="H2:H15" si="6">ROUND((E2/D2),0)</f>
        <v>14103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v>325</v>
      </c>
      <c r="Q2" s="7">
        <f t="shared" ref="Q2:Q10" si="9">P2/1.2</f>
        <v>270.83333333333337</v>
      </c>
      <c r="R2" s="75">
        <v>5500000</v>
      </c>
      <c r="S2" s="2"/>
    </row>
    <row r="3" spans="1:19" x14ac:dyDescent="0.25">
      <c r="A3" s="4">
        <v>2</v>
      </c>
      <c r="B3" s="4">
        <f t="shared" si="0"/>
        <v>312.5</v>
      </c>
      <c r="C3" s="4">
        <f t="shared" si="1"/>
        <v>375</v>
      </c>
      <c r="D3" s="4">
        <f t="shared" si="2"/>
        <v>450</v>
      </c>
      <c r="E3" s="5">
        <f t="shared" si="3"/>
        <v>5400000</v>
      </c>
      <c r="F3" s="4">
        <f t="shared" si="4"/>
        <v>17280</v>
      </c>
      <c r="G3" s="4">
        <f t="shared" si="5"/>
        <v>14400</v>
      </c>
      <c r="H3" s="4">
        <f t="shared" si="6"/>
        <v>12000</v>
      </c>
      <c r="I3" s="4">
        <f t="shared" si="7"/>
        <v>0</v>
      </c>
      <c r="J3" s="4">
        <f t="shared" si="8"/>
        <v>0</v>
      </c>
      <c r="O3">
        <v>0</v>
      </c>
      <c r="P3">
        <v>375</v>
      </c>
      <c r="Q3">
        <f t="shared" si="9"/>
        <v>312.5</v>
      </c>
      <c r="R3" s="2">
        <v>5400000</v>
      </c>
      <c r="S3" s="2"/>
    </row>
    <row r="4" spans="1:19" x14ac:dyDescent="0.25">
      <c r="A4" s="4">
        <v>3</v>
      </c>
      <c r="B4" s="4">
        <f t="shared" si="0"/>
        <v>290</v>
      </c>
      <c r="C4" s="4">
        <f t="shared" si="1"/>
        <v>348</v>
      </c>
      <c r="D4" s="4">
        <f t="shared" si="2"/>
        <v>417.59999999999997</v>
      </c>
      <c r="E4" s="5">
        <f t="shared" si="3"/>
        <v>5400000</v>
      </c>
      <c r="F4" s="74">
        <f t="shared" si="4"/>
        <v>18621</v>
      </c>
      <c r="G4" s="74">
        <f t="shared" si="5"/>
        <v>15517</v>
      </c>
      <c r="H4" s="74">
        <f t="shared" si="6"/>
        <v>12931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ref="P2:P10" si="10">O4/1.2</f>
        <v>0</v>
      </c>
      <c r="Q4" s="7">
        <v>290</v>
      </c>
      <c r="R4" s="75">
        <v>5400000</v>
      </c>
      <c r="S4" s="2"/>
    </row>
    <row r="5" spans="1:19" x14ac:dyDescent="0.25">
      <c r="A5" s="4">
        <v>4</v>
      </c>
      <c r="B5" s="4">
        <f t="shared" si="0"/>
        <v>300</v>
      </c>
      <c r="C5" s="4">
        <f t="shared" si="1"/>
        <v>360</v>
      </c>
      <c r="D5" s="4">
        <f t="shared" si="2"/>
        <v>432</v>
      </c>
      <c r="E5" s="5">
        <f t="shared" si="3"/>
        <v>5800000</v>
      </c>
      <c r="F5" s="74">
        <f t="shared" si="4"/>
        <v>19333</v>
      </c>
      <c r="G5" s="74">
        <f t="shared" si="5"/>
        <v>16111</v>
      </c>
      <c r="H5" s="74">
        <f t="shared" si="6"/>
        <v>13426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300</v>
      </c>
      <c r="R5" s="75">
        <v>5800000</v>
      </c>
      <c r="S5" s="2"/>
    </row>
    <row r="6" spans="1:19" x14ac:dyDescent="0.25">
      <c r="A6" s="4">
        <v>5</v>
      </c>
      <c r="B6" s="4">
        <f t="shared" si="0"/>
        <v>298</v>
      </c>
      <c r="C6" s="4">
        <f t="shared" si="1"/>
        <v>357.59999999999997</v>
      </c>
      <c r="D6" s="4">
        <f t="shared" si="2"/>
        <v>429.11999999999995</v>
      </c>
      <c r="E6" s="5">
        <f t="shared" si="3"/>
        <v>5000000</v>
      </c>
      <c r="F6" s="4">
        <f t="shared" si="4"/>
        <v>16779</v>
      </c>
      <c r="G6" s="4">
        <f t="shared" si="5"/>
        <v>13982</v>
      </c>
      <c r="H6" s="4">
        <f t="shared" si="6"/>
        <v>11652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v>298</v>
      </c>
      <c r="R6" s="2">
        <v>5000000</v>
      </c>
      <c r="S6" s="2"/>
    </row>
    <row r="7" spans="1:19" x14ac:dyDescent="0.25">
      <c r="A7" s="4">
        <v>6</v>
      </c>
      <c r="B7" s="4">
        <f t="shared" si="0"/>
        <v>290</v>
      </c>
      <c r="C7" s="4">
        <f t="shared" si="1"/>
        <v>348</v>
      </c>
      <c r="D7" s="4">
        <f t="shared" si="2"/>
        <v>417.59999999999997</v>
      </c>
      <c r="E7" s="5">
        <f t="shared" si="3"/>
        <v>5400000</v>
      </c>
      <c r="F7" s="74">
        <f t="shared" si="4"/>
        <v>18621</v>
      </c>
      <c r="G7" s="74">
        <f t="shared" si="5"/>
        <v>15517</v>
      </c>
      <c r="H7" s="74">
        <f t="shared" si="6"/>
        <v>12931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290</v>
      </c>
      <c r="R7" s="75">
        <v>5400000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2" t="s">
        <v>71</v>
      </c>
      <c r="G27" s="72">
        <v>280</v>
      </c>
    </row>
    <row r="28" spans="1:19" s="10" customFormat="1" x14ac:dyDescent="0.25">
      <c r="C28" s="68" t="s">
        <v>75</v>
      </c>
      <c r="D28" s="68" t="s">
        <v>85</v>
      </c>
      <c r="F28" s="53" t="s">
        <v>84</v>
      </c>
      <c r="G28" s="53">
        <v>301</v>
      </c>
    </row>
    <row r="29" spans="1:19" s="10" customFormat="1" x14ac:dyDescent="0.25">
      <c r="C29" s="68" t="s">
        <v>1</v>
      </c>
      <c r="D29" s="68">
        <v>4500000</v>
      </c>
      <c r="F29" s="53" t="s">
        <v>72</v>
      </c>
      <c r="G29" s="53">
        <v>331</v>
      </c>
      <c r="H29" s="10">
        <f>G29/G28</f>
        <v>1.0996677740863787</v>
      </c>
    </row>
    <row r="30" spans="1:19" s="10" customFormat="1" x14ac:dyDescent="0.25">
      <c r="F30" s="53" t="s">
        <v>73</v>
      </c>
      <c r="G30" s="53">
        <v>16700</v>
      </c>
    </row>
    <row r="31" spans="1:19" s="10" customFormat="1" x14ac:dyDescent="0.25">
      <c r="C31" s="71"/>
      <c r="D31" s="71"/>
      <c r="F31" s="71" t="s">
        <v>74</v>
      </c>
      <c r="G31" s="71">
        <f>G28*G30</f>
        <v>5026700</v>
      </c>
      <c r="H31" s="10">
        <f>G31/D29</f>
        <v>1.1170444444444445</v>
      </c>
    </row>
    <row r="32" spans="1:19" s="10" customFormat="1" x14ac:dyDescent="0.25">
      <c r="C32" s="71"/>
      <c r="D32" s="71"/>
      <c r="F32" s="71" t="s">
        <v>24</v>
      </c>
      <c r="G32" s="71">
        <f>G31*90%</f>
        <v>4524030</v>
      </c>
    </row>
    <row r="33" spans="3:7" s="10" customFormat="1" x14ac:dyDescent="0.25">
      <c r="C33" s="71"/>
      <c r="D33" s="71"/>
      <c r="F33" s="71" t="s">
        <v>25</v>
      </c>
      <c r="G33" s="71">
        <f>G31*80%</f>
        <v>4021360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A50" workbookViewId="0">
      <selection activeCell="F68" sqref="F68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ahbi</cp:lastModifiedBy>
  <cp:lastPrinted>2019-11-05T06:14:02Z</cp:lastPrinted>
  <dcterms:created xsi:type="dcterms:W3CDTF">2018-02-17T10:36:41Z</dcterms:created>
  <dcterms:modified xsi:type="dcterms:W3CDTF">2023-09-25T05:17:50Z</dcterms:modified>
</cp:coreProperties>
</file>