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Baban Goad-Dhabli\"/>
    </mc:Choice>
  </mc:AlternateContent>
  <xr:revisionPtr revIDLastSave="0" documentId="13_ncr:1_{5DC2293A-066F-458C-A7B4-2FB0959175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definedNames>
    <definedName name="_Hlk93506180" localSheetId="0">Valuation!$G$44</definedName>
  </definedNames>
  <calcPr calcId="191029"/>
</workbook>
</file>

<file path=xl/calcChain.xml><?xml version="1.0" encoding="utf-8"?>
<calcChain xmlns="http://schemas.openxmlformats.org/spreadsheetml/2006/main">
  <c r="N50" i="2" l="1"/>
  <c r="N15" i="2"/>
  <c r="O62" i="2"/>
  <c r="M62" i="2"/>
  <c r="K62" i="2"/>
  <c r="O56" i="2"/>
  <c r="M56" i="2"/>
  <c r="M48" i="2"/>
  <c r="M47" i="2"/>
  <c r="L49" i="2"/>
  <c r="P56" i="2" s="1"/>
  <c r="L48" i="2"/>
  <c r="L47" i="2"/>
  <c r="H23" i="2"/>
  <c r="H24" i="2"/>
  <c r="H22" i="2"/>
  <c r="H33" i="2"/>
  <c r="H32" i="2"/>
  <c r="F32" i="2"/>
  <c r="M49" i="2" l="1"/>
  <c r="M50" i="2" s="1"/>
  <c r="L50" i="2"/>
  <c r="C4" i="2"/>
  <c r="G25" i="2"/>
  <c r="H25" i="2" s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24" i="2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<sst xmlns="http://schemas.openxmlformats.org/spreadsheetml/2006/main" count="81" uniqueCount="67">
  <si>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</si>
  <si>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</si>
  <si>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</si>
  <si>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</si>
  <si>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</si>
  <si>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</si>
  <si>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</si>
  <si>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</si>
  <si>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</si>
  <si>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</si>
  <si>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</si>
  <si>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</si>
  <si>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</si>
  <si>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</si>
  <si>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</si>
  <si>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</si>
  <si>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</si>
  <si>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</si>
  <si>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</si>
  <si>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</si>
  <si>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</si>
  <si>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</si>
  <si>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</si>
  <si>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</si>
  <si>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</si>
  <si>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</si>
  <si>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</si>
  <si>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</si>
  <si>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</si>
  <si>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</si>
  <si>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</si>
  <si>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</si>
  <si>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</si>
  <si>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</si>
  <si>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</si>
  <si>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</si>
  <si>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</si>
  <si>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</si>
  <si>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</si>
  <si>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</si>
  <si>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</si>
  <si>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</si>
  <si>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</si>
  <si>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</si>
  <si>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</si>
  <si>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</si>
  <si>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</si>
  <si>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>Ground</t>
  </si>
  <si>
    <t>First</t>
  </si>
  <si>
    <t>Second</t>
  </si>
  <si>
    <t>Total Area</t>
  </si>
  <si>
    <t>Sq. M.</t>
  </si>
  <si>
    <t>Sq.Ft.</t>
  </si>
  <si>
    <t>As per Site Inspaction</t>
  </si>
  <si>
    <t>Floor</t>
  </si>
  <si>
    <t xml:space="preserve">Net Built up Area </t>
  </si>
  <si>
    <t>(Sq. M.)</t>
  </si>
  <si>
    <t xml:space="preserve">Cut Area (Sq. M.) </t>
  </si>
  <si>
    <t xml:space="preserve">Stair Case Area </t>
  </si>
  <si>
    <t xml:space="preserve">(Sq. M.) </t>
  </si>
  <si>
    <t>Total Built up area</t>
  </si>
  <si>
    <t>Total Built up Area (Sq. Ft.)</t>
  </si>
  <si>
    <t>Ground Floor</t>
  </si>
  <si>
    <t>First Floor</t>
  </si>
  <si>
    <t>Second Floor</t>
  </si>
  <si>
    <t>Total</t>
  </si>
  <si>
    <t>Balcony Area / Passage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</si>
</sst>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3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/>
    <xf numFmtId="0" fontId="9" fillId="0" borderId="1" xfId="0" applyFont="1" applyBorder="1" applyAlignment="1">
      <alignment horizontal="left" vertical="top"/>
    </xf>
    <xf numFmtId="4" fontId="9" fillId="0" borderId="1" xfId="0" applyNumberFormat="1" applyFont="1" applyBorder="1" applyAlignment="1">
      <alignment horizontal="left" vertical="top"/>
    </xf>
    <xf numFmtId="4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4" fontId="16" fillId="0" borderId="1" xfId="0" applyNumberFormat="1" applyFont="1" applyBorder="1"/>
    <xf numFmtId="4" fontId="3" fillId="0" borderId="1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173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34" activePane="bottomRight" state="frozen"/>
      <selection pane="topRight" activeCell="C1" sqref="C1"/>
      <selection pane="bottomLeft" activeCell="A7" sqref="A7"/>
      <selection pane="bottomRight" activeCell="N50" sqref="N50"/>
    </sheetView>
  </sheetViews>
  <sheetFormatPr defaultRowHeight="16.5" x14ac:dyDescent="0.3"/>
  <cols>
    <col min="1" max="1" width="9.140625" style="38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0">
        <v>900</v>
      </c>
      <c r="D2" s="7" t="s">
        <v>44</v>
      </c>
      <c r="E2" s="4"/>
      <c r="F2" s="4"/>
      <c r="G2" s="25"/>
      <c r="H2" s="1" t="s">
        <v>39</v>
      </c>
      <c r="I2" s="60">
        <v>9200</v>
      </c>
      <c r="J2" s="60">
        <f>C2</f>
        <v>900</v>
      </c>
      <c r="K2" s="60">
        <f>I3</f>
        <v>855</v>
      </c>
      <c r="L2" s="50">
        <f>J2*K2</f>
        <v>769500</v>
      </c>
      <c r="O2" s="57" t="s">
        <v>35</v>
      </c>
      <c r="P2" s="58">
        <f>C28</f>
        <v>5079000</v>
      </c>
      <c r="R2" s="20">
        <f>P2*0.025/12</f>
        <v>10581.25</v>
      </c>
      <c r="S2" s="18" t="s">
        <v>34</v>
      </c>
    </row>
    <row r="3" spans="1:19" x14ac:dyDescent="0.3">
      <c r="B3" s="24" t="s">
        <v>6</v>
      </c>
      <c r="C3" s="49">
        <v>3000</v>
      </c>
      <c r="D3" s="15"/>
      <c r="E3" s="26"/>
      <c r="F3" s="26"/>
      <c r="G3" s="15"/>
      <c r="H3" s="1" t="s">
        <v>40</v>
      </c>
      <c r="I3" s="60">
        <f>MROUND(I2/10.764,1)</f>
        <v>855</v>
      </c>
      <c r="J3" s="60"/>
      <c r="K3" s="50"/>
      <c r="L3" s="50">
        <f>N11</f>
        <v>2379000</v>
      </c>
      <c r="O3" s="57" t="s">
        <v>35</v>
      </c>
      <c r="P3" s="58">
        <f>C28</f>
        <v>5079000</v>
      </c>
      <c r="Q3" s="7"/>
      <c r="R3" s="20">
        <f>P3*0.04/12</f>
        <v>16930</v>
      </c>
      <c r="S3" s="59" t="s">
        <v>36</v>
      </c>
    </row>
    <row r="4" spans="1:19" x14ac:dyDescent="0.3">
      <c r="B4" s="31" t="s">
        <v>18</v>
      </c>
      <c r="C4" s="50">
        <f>ROUND((C2*C3),0)</f>
        <v>2700000</v>
      </c>
      <c r="F4" s="22"/>
      <c r="G4" s="22"/>
      <c r="I4" s="50"/>
      <c r="J4" s="60"/>
      <c r="K4" s="50"/>
      <c r="L4" s="50">
        <f>SUM(L2:L3)</f>
        <v>3148500</v>
      </c>
      <c r="O4" s="57" t="s">
        <v>35</v>
      </c>
      <c r="P4" s="58">
        <f>C28</f>
        <v>5079000</v>
      </c>
      <c r="Q4" s="7"/>
      <c r="R4" s="20">
        <f>P4*0.033/12</f>
        <v>13967.25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9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0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1" t="s">
        <v>26</v>
      </c>
      <c r="N6" s="5" t="s">
        <v>17</v>
      </c>
      <c r="O6" s="5" t="s">
        <v>42</v>
      </c>
    </row>
    <row r="7" spans="1:19" s="3" customFormat="1" ht="15" x14ac:dyDescent="0.2">
      <c r="A7" s="39"/>
      <c r="B7" s="4"/>
      <c r="C7" s="5" t="s">
        <v>43</v>
      </c>
      <c r="D7" s="4"/>
      <c r="E7" s="4"/>
      <c r="F7" s="4"/>
      <c r="G7" s="40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6">
        <v>1</v>
      </c>
      <c r="B8" s="43"/>
      <c r="C8" s="42">
        <v>1586</v>
      </c>
      <c r="D8" s="47">
        <v>2023</v>
      </c>
      <c r="E8" s="47">
        <v>2023</v>
      </c>
      <c r="F8" s="47">
        <v>60</v>
      </c>
      <c r="G8" s="51">
        <v>1500</v>
      </c>
      <c r="H8" s="52">
        <f t="shared" ref="H8" si="0">E8-D8</f>
        <v>0</v>
      </c>
      <c r="I8" s="52">
        <f t="shared" ref="I8" si="1">F8-H8</f>
        <v>60</v>
      </c>
      <c r="J8" s="52">
        <f t="shared" ref="J8" si="2">IF(H8&gt;=5,90*H8/F8,0)</f>
        <v>0</v>
      </c>
      <c r="K8" s="52">
        <f t="shared" ref="K8" si="3">G8/100*J8</f>
        <v>0</v>
      </c>
      <c r="L8" s="52">
        <f t="shared" ref="L8" si="4">ROUND((G8-K8),0)</f>
        <v>1500</v>
      </c>
      <c r="M8" s="52">
        <f t="shared" ref="M8" si="5">O8-N8</f>
        <v>0</v>
      </c>
      <c r="N8" s="52">
        <f t="shared" ref="N8" si="6">ROUND((L8*C8),0)</f>
        <v>2379000</v>
      </c>
      <c r="O8" s="52">
        <f t="shared" ref="O8" si="7">ROUND((C8*G8),0)</f>
        <v>2379000</v>
      </c>
    </row>
    <row r="9" spans="1:19" s="11" customFormat="1" x14ac:dyDescent="0.25">
      <c r="A9" s="48">
        <v>2</v>
      </c>
      <c r="B9" s="43"/>
      <c r="C9" s="42">
        <v>0</v>
      </c>
      <c r="D9" s="47">
        <v>0</v>
      </c>
      <c r="E9" s="47">
        <v>0</v>
      </c>
      <c r="F9" s="47">
        <v>60</v>
      </c>
      <c r="G9" s="51">
        <v>0</v>
      </c>
      <c r="H9" s="52">
        <f t="shared" ref="H9:H10" si="8">E9-D9</f>
        <v>0</v>
      </c>
      <c r="I9" s="52">
        <f t="shared" ref="I9:I10" si="9">F9-H9</f>
        <v>60</v>
      </c>
      <c r="J9" s="52">
        <f t="shared" ref="J9:J10" si="10">IF(H9&gt;=5,90*H9/F9,0)</f>
        <v>0</v>
      </c>
      <c r="K9" s="52">
        <f t="shared" ref="K9:K10" si="11">G9/100*J9</f>
        <v>0</v>
      </c>
      <c r="L9" s="52">
        <f t="shared" ref="L9:L10" si="12">ROUND((G9-K9),0)</f>
        <v>0</v>
      </c>
      <c r="M9" s="52">
        <f t="shared" ref="M9:M10" si="13">O9-N9</f>
        <v>0</v>
      </c>
      <c r="N9" s="52">
        <f t="shared" ref="N9:N10" si="14">ROUND((L9*C9),0)</f>
        <v>0</v>
      </c>
      <c r="O9" s="52">
        <f t="shared" ref="O9:O10" si="15">ROUND((C9*G9),0)</f>
        <v>0</v>
      </c>
    </row>
    <row r="10" spans="1:19" s="11" customFormat="1" ht="17.25" customHeight="1" x14ac:dyDescent="0.25">
      <c r="A10" s="46">
        <v>3</v>
      </c>
      <c r="B10" s="43"/>
      <c r="C10" s="42">
        <v>0</v>
      </c>
      <c r="D10" s="47">
        <v>0</v>
      </c>
      <c r="E10" s="47">
        <v>0</v>
      </c>
      <c r="F10" s="47">
        <v>60</v>
      </c>
      <c r="G10" s="51">
        <v>0</v>
      </c>
      <c r="H10" s="52">
        <f t="shared" si="8"/>
        <v>0</v>
      </c>
      <c r="I10" s="52">
        <f t="shared" si="9"/>
        <v>60</v>
      </c>
      <c r="J10" s="52">
        <f t="shared" si="10"/>
        <v>0</v>
      </c>
      <c r="K10" s="52">
        <f t="shared" si="11"/>
        <v>0</v>
      </c>
      <c r="L10" s="52">
        <f t="shared" si="12"/>
        <v>0</v>
      </c>
      <c r="M10" s="52">
        <f t="shared" si="13"/>
        <v>0</v>
      </c>
      <c r="N10" s="52">
        <f t="shared" si="14"/>
        <v>0</v>
      </c>
      <c r="O10" s="52">
        <f t="shared" si="15"/>
        <v>0</v>
      </c>
    </row>
    <row r="11" spans="1:19" x14ac:dyDescent="0.3">
      <c r="A11" s="24"/>
      <c r="B11" s="44"/>
      <c r="C11" s="45"/>
      <c r="D11" s="45"/>
      <c r="E11" s="45"/>
      <c r="F11" s="6"/>
      <c r="G11" s="52"/>
      <c r="H11" s="52"/>
      <c r="I11" s="52"/>
      <c r="J11" s="54"/>
      <c r="K11" s="52"/>
      <c r="L11" s="54"/>
      <c r="M11" s="52">
        <f>SUM(M8:M10)</f>
        <v>0</v>
      </c>
      <c r="N11" s="52">
        <f>SUM(N8:N10)</f>
        <v>2379000</v>
      </c>
      <c r="O11" s="52">
        <f>SUM(O8:O10)</f>
        <v>2379000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6" t="s">
        <v>20</v>
      </c>
      <c r="C13" s="76"/>
      <c r="D13" s="11"/>
      <c r="E13" s="11"/>
      <c r="F13" s="12"/>
      <c r="G13" s="12"/>
      <c r="H13" s="62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5">
        <v>0</v>
      </c>
      <c r="D14" s="11"/>
      <c r="E14" s="11"/>
      <c r="F14" s="61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9">
        <v>0</v>
      </c>
      <c r="D15" s="11"/>
      <c r="E15" s="11"/>
      <c r="F15" s="61"/>
      <c r="G15" s="12"/>
      <c r="H15" s="11"/>
      <c r="I15" s="16"/>
      <c r="J15" s="17"/>
      <c r="K15" s="12"/>
      <c r="L15" s="27"/>
      <c r="M15" s="27"/>
      <c r="N15" s="1">
        <f>4500*1.2</f>
        <v>5400</v>
      </c>
      <c r="O15" s="1"/>
    </row>
    <row r="16" spans="1:19" x14ac:dyDescent="0.3">
      <c r="B16" s="24" t="s">
        <v>7</v>
      </c>
      <c r="C16" s="53">
        <f>ROUND((C14*C15),0)</f>
        <v>0</v>
      </c>
      <c r="D16" s="11"/>
      <c r="E16" s="11"/>
      <c r="F16" s="61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1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7" t="s">
        <v>15</v>
      </c>
      <c r="C18" s="78"/>
      <c r="D18" s="11"/>
      <c r="E18" s="11"/>
      <c r="F18" s="61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5">
        <v>0</v>
      </c>
      <c r="E19" s="28"/>
      <c r="F19" s="61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9">
        <v>0</v>
      </c>
      <c r="D20" s="29"/>
      <c r="E20" s="22"/>
      <c r="F20" s="79" t="s">
        <v>45</v>
      </c>
      <c r="G20" s="80"/>
      <c r="H20" s="80"/>
      <c r="I20" s="80"/>
      <c r="J20" s="80"/>
      <c r="K20" s="81"/>
      <c r="L20" s="7"/>
      <c r="N20" s="1"/>
      <c r="O20" s="1"/>
    </row>
    <row r="21" spans="1:15" x14ac:dyDescent="0.3">
      <c r="B21" s="24" t="s">
        <v>7</v>
      </c>
      <c r="C21" s="53">
        <f>ROUND((C19*C20),0)</f>
        <v>0</v>
      </c>
      <c r="D21" s="9"/>
      <c r="E21" s="9"/>
      <c r="F21" s="26" t="s">
        <v>46</v>
      </c>
      <c r="G21" s="65"/>
      <c r="H21" s="26"/>
      <c r="I21" s="26"/>
      <c r="J21" s="26"/>
      <c r="K21" s="26"/>
      <c r="L21" s="7"/>
      <c r="N21" s="1"/>
      <c r="O21" s="1"/>
    </row>
    <row r="22" spans="1:15" x14ac:dyDescent="0.3">
      <c r="B22" s="38"/>
      <c r="C22" s="19"/>
      <c r="D22" s="9"/>
      <c r="E22" s="9"/>
      <c r="F22" s="26" t="s">
        <v>47</v>
      </c>
      <c r="G22" s="70">
        <v>44.61</v>
      </c>
      <c r="H22" s="70">
        <f>G22*10.764</f>
        <v>480.18203999999997</v>
      </c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 t="s">
        <v>48</v>
      </c>
      <c r="G23" s="70">
        <v>44.61</v>
      </c>
      <c r="H23" s="70">
        <f t="shared" ref="H23:H24" si="16">G23*10.764</f>
        <v>480.18203999999997</v>
      </c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0">
        <f>C4</f>
        <v>2700000</v>
      </c>
      <c r="D24" s="19"/>
      <c r="E24" s="19"/>
      <c r="F24" s="26" t="s">
        <v>49</v>
      </c>
      <c r="G24" s="71">
        <v>14.66</v>
      </c>
      <c r="H24" s="70">
        <f t="shared" si="16"/>
        <v>157.80024</v>
      </c>
      <c r="I24" s="26"/>
      <c r="J24" s="63"/>
      <c r="K24" s="26"/>
      <c r="L24" s="7"/>
      <c r="N24" s="1"/>
      <c r="O24" s="1"/>
    </row>
    <row r="25" spans="1:15" x14ac:dyDescent="0.3">
      <c r="B25" s="2" t="s">
        <v>14</v>
      </c>
      <c r="C25" s="50">
        <f>N11</f>
        <v>2379000</v>
      </c>
      <c r="D25" s="19"/>
      <c r="E25" s="19"/>
      <c r="F25" s="63" t="s">
        <v>50</v>
      </c>
      <c r="G25" s="72">
        <f>SUM(G22:G24)</f>
        <v>103.88</v>
      </c>
      <c r="H25" s="73">
        <f>G25*10.764</f>
        <v>1118.1643199999999</v>
      </c>
      <c r="I25" s="26"/>
      <c r="J25" s="63"/>
      <c r="K25" s="26"/>
      <c r="L25" s="7"/>
      <c r="N25" s="1"/>
      <c r="O25" s="1"/>
    </row>
    <row r="26" spans="1:15" x14ac:dyDescent="0.3">
      <c r="B26" s="2" t="s">
        <v>21</v>
      </c>
      <c r="C26" s="50">
        <f>C16</f>
        <v>0</v>
      </c>
      <c r="D26" s="19"/>
      <c r="E26" s="19"/>
      <c r="F26" s="63"/>
      <c r="G26" s="74" t="s">
        <v>51</v>
      </c>
      <c r="H26" s="74" t="s">
        <v>52</v>
      </c>
      <c r="I26" s="63"/>
      <c r="J26" s="26"/>
      <c r="K26" s="26"/>
      <c r="L26" s="20"/>
    </row>
    <row r="27" spans="1:15" x14ac:dyDescent="0.3">
      <c r="A27" s="1"/>
      <c r="B27" s="2" t="s">
        <v>12</v>
      </c>
      <c r="C27" s="50">
        <f>C21</f>
        <v>0</v>
      </c>
      <c r="D27" s="19"/>
      <c r="E27" s="19"/>
      <c r="F27" s="63"/>
      <c r="G27" s="63"/>
      <c r="H27" s="63"/>
      <c r="I27" s="63"/>
      <c r="J27" s="26"/>
      <c r="K27" s="26"/>
      <c r="L27" s="20"/>
    </row>
    <row r="28" spans="1:15" x14ac:dyDescent="0.3">
      <c r="A28" s="1"/>
      <c r="B28" s="13" t="s">
        <v>8</v>
      </c>
      <c r="C28" s="56">
        <f>C24+C25+C26+C27</f>
        <v>5079000</v>
      </c>
      <c r="D28" s="18"/>
      <c r="F28" s="63" t="s">
        <v>53</v>
      </c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6">
        <f>MROUND(C28*90%,1)</f>
        <v>4571100</v>
      </c>
      <c r="D29" s="20"/>
      <c r="F29" s="63">
        <v>900</v>
      </c>
      <c r="G29" s="26"/>
      <c r="H29" s="64"/>
      <c r="I29" s="64"/>
      <c r="J29" s="26"/>
      <c r="K29" s="26"/>
    </row>
    <row r="30" spans="1:15" x14ac:dyDescent="0.3">
      <c r="A30" s="1"/>
      <c r="B30" s="13" t="s">
        <v>10</v>
      </c>
      <c r="C30" s="56">
        <f>MROUND(C28*80%,1)</f>
        <v>4063200</v>
      </c>
      <c r="D30" s="20"/>
      <c r="F30" s="66">
        <v>900</v>
      </c>
      <c r="G30" s="75"/>
      <c r="H30" s="68"/>
      <c r="I30" s="68"/>
      <c r="J30" s="69"/>
      <c r="K30" s="67"/>
    </row>
    <row r="31" spans="1:15" x14ac:dyDescent="0.3">
      <c r="A31" s="1"/>
      <c r="B31" s="2" t="s">
        <v>24</v>
      </c>
      <c r="C31" s="50">
        <f>O11</f>
        <v>2379000</v>
      </c>
      <c r="D31" s="30"/>
      <c r="F31" s="66">
        <v>555</v>
      </c>
      <c r="G31" s="67"/>
      <c r="H31" s="67">
        <v>55.35</v>
      </c>
      <c r="I31" s="67"/>
      <c r="J31" s="69"/>
      <c r="K31" s="67"/>
      <c r="O31" s="32"/>
    </row>
    <row r="32" spans="1:15" x14ac:dyDescent="0.3">
      <c r="A32" s="1"/>
      <c r="B32" s="13" t="s">
        <v>41</v>
      </c>
      <c r="C32" s="97">
        <f>MROUND(C31*0.85,1)</f>
        <v>2022150</v>
      </c>
      <c r="F32" s="75">
        <f>SUM(F29:F31)</f>
        <v>2355</v>
      </c>
      <c r="G32" s="67"/>
      <c r="H32" s="67">
        <f>2.1+8.64</f>
        <v>10.74</v>
      </c>
      <c r="I32" s="67"/>
      <c r="J32" s="69"/>
      <c r="K32" s="67"/>
      <c r="O32" s="32"/>
    </row>
    <row r="33" spans="1:15" x14ac:dyDescent="0.3">
      <c r="A33" s="1"/>
      <c r="F33" s="67"/>
      <c r="G33" s="67"/>
      <c r="H33" s="67">
        <f>H31-H32</f>
        <v>44.61</v>
      </c>
      <c r="I33" s="67"/>
      <c r="J33" s="69"/>
      <c r="K33" s="67"/>
      <c r="O33" s="32"/>
    </row>
    <row r="34" spans="1:15" x14ac:dyDescent="0.3">
      <c r="A34" s="1"/>
      <c r="F34" s="67"/>
      <c r="G34" s="67"/>
      <c r="H34" s="67"/>
      <c r="I34" s="67"/>
      <c r="J34" s="69"/>
      <c r="K34" s="67"/>
      <c r="L34" s="33"/>
      <c r="O34" s="32"/>
    </row>
    <row r="35" spans="1:15" x14ac:dyDescent="0.3">
      <c r="A35" s="1"/>
      <c r="F35" s="67"/>
      <c r="G35" s="67"/>
      <c r="H35" s="67"/>
      <c r="I35" s="67"/>
      <c r="J35" s="69"/>
      <c r="K35" s="67"/>
      <c r="L35" s="33"/>
      <c r="O35" s="32"/>
    </row>
    <row r="36" spans="1:15" x14ac:dyDescent="0.3">
      <c r="A36" s="1"/>
      <c r="F36" s="67"/>
      <c r="G36" s="67"/>
      <c r="H36" s="68"/>
      <c r="I36" s="68"/>
      <c r="J36" s="69"/>
      <c r="K36" s="67"/>
      <c r="L36" s="33"/>
      <c r="O36" s="32"/>
    </row>
    <row r="37" spans="1:15" x14ac:dyDescent="0.3">
      <c r="A37" s="1"/>
      <c r="F37" s="67"/>
      <c r="G37" s="67"/>
      <c r="H37" s="67"/>
      <c r="I37" s="67"/>
      <c r="J37" s="69"/>
      <c r="K37" s="67"/>
      <c r="L37" s="33"/>
      <c r="O37" s="32"/>
    </row>
    <row r="38" spans="1:15" x14ac:dyDescent="0.3">
      <c r="A38" s="1"/>
      <c r="F38" s="67"/>
      <c r="G38" s="67"/>
      <c r="H38" s="67"/>
      <c r="I38" s="67"/>
      <c r="J38" s="69"/>
      <c r="K38" s="67"/>
      <c r="L38" s="33"/>
      <c r="O38" s="32"/>
    </row>
    <row r="39" spans="1:15" x14ac:dyDescent="0.3">
      <c r="A39" s="1"/>
      <c r="F39" s="67"/>
      <c r="G39" s="67"/>
      <c r="H39" s="67"/>
      <c r="I39" s="67"/>
      <c r="J39" s="69"/>
      <c r="K39" s="67"/>
      <c r="L39" s="33"/>
      <c r="O39" s="32"/>
    </row>
    <row r="40" spans="1:15" x14ac:dyDescent="0.3">
      <c r="A40" s="1"/>
      <c r="F40" s="67"/>
      <c r="G40" s="67"/>
      <c r="H40" s="67"/>
      <c r="I40" s="67"/>
      <c r="J40" s="69"/>
      <c r="K40" s="67"/>
      <c r="L40" s="33"/>
      <c r="O40" s="32"/>
    </row>
    <row r="41" spans="1:15" x14ac:dyDescent="0.3">
      <c r="A41" s="1"/>
    </row>
    <row r="42" spans="1:15" x14ac:dyDescent="0.3">
      <c r="A42" s="1"/>
    </row>
    <row r="43" spans="1:15" ht="17.25" thickBot="1" x14ac:dyDescent="0.35">
      <c r="A43" s="1"/>
      <c r="B43" s="1"/>
    </row>
    <row r="44" spans="1:15" ht="33" x14ac:dyDescent="0.3">
      <c r="A44" s="1"/>
      <c r="B44" s="1"/>
      <c r="G44" s="92" t="s">
        <v>54</v>
      </c>
      <c r="H44" s="82" t="s">
        <v>55</v>
      </c>
      <c r="I44" s="92" t="s">
        <v>57</v>
      </c>
      <c r="J44" s="82" t="s">
        <v>58</v>
      </c>
      <c r="K44" s="82" t="s">
        <v>66</v>
      </c>
      <c r="L44" s="82" t="s">
        <v>60</v>
      </c>
      <c r="M44" s="92" t="s">
        <v>61</v>
      </c>
    </row>
    <row r="45" spans="1:15" x14ac:dyDescent="0.3">
      <c r="A45" s="1"/>
      <c r="B45" s="1"/>
      <c r="G45" s="93"/>
      <c r="H45" s="83" t="s">
        <v>56</v>
      </c>
      <c r="I45" s="93"/>
      <c r="J45" s="83" t="s">
        <v>59</v>
      </c>
      <c r="K45" s="83" t="s">
        <v>56</v>
      </c>
      <c r="L45" s="83" t="s">
        <v>56</v>
      </c>
      <c r="M45" s="93"/>
    </row>
    <row r="46" spans="1:15" ht="17.25" thickBot="1" x14ac:dyDescent="0.35">
      <c r="A46" s="1"/>
      <c r="B46" s="1"/>
      <c r="G46" s="94"/>
      <c r="H46" s="84"/>
      <c r="I46" s="94"/>
      <c r="J46" s="85"/>
      <c r="K46" s="84"/>
      <c r="L46" s="86"/>
      <c r="M46" s="94"/>
    </row>
    <row r="47" spans="1:15" ht="17.25" thickBot="1" x14ac:dyDescent="0.35">
      <c r="A47" s="1"/>
      <c r="B47" s="1"/>
      <c r="G47" s="87" t="s">
        <v>62</v>
      </c>
      <c r="H47" s="88">
        <v>44.61</v>
      </c>
      <c r="I47" s="95">
        <v>2.1</v>
      </c>
      <c r="J47" s="89">
        <v>8.64</v>
      </c>
      <c r="K47" s="88">
        <v>0</v>
      </c>
      <c r="L47" s="88">
        <f>H47+I47+J47+K47</f>
        <v>55.35</v>
      </c>
      <c r="M47" s="95">
        <f>MROUND(L47*10.764,1)</f>
        <v>596</v>
      </c>
    </row>
    <row r="48" spans="1:15" ht="17.25" thickBot="1" x14ac:dyDescent="0.35">
      <c r="A48" s="1"/>
      <c r="B48" s="1"/>
      <c r="G48" s="87" t="s">
        <v>63</v>
      </c>
      <c r="H48" s="88">
        <v>44.61</v>
      </c>
      <c r="I48" s="95">
        <v>2.1</v>
      </c>
      <c r="J48" s="88">
        <v>8.64</v>
      </c>
      <c r="K48" s="95">
        <v>5.4960000000000004</v>
      </c>
      <c r="L48" s="95">
        <f t="shared" ref="L48:L49" si="17">H48+I48+J48+K48</f>
        <v>60.846000000000004</v>
      </c>
      <c r="M48" s="95">
        <f t="shared" ref="M48:M49" si="18">MROUND(L48*10.764,1)</f>
        <v>655</v>
      </c>
    </row>
    <row r="49" spans="1:16" ht="17.25" thickBot="1" x14ac:dyDescent="0.35">
      <c r="A49" s="1"/>
      <c r="B49" s="1"/>
      <c r="G49" s="87" t="s">
        <v>64</v>
      </c>
      <c r="H49" s="88">
        <v>14.66</v>
      </c>
      <c r="I49" s="95">
        <v>2.1</v>
      </c>
      <c r="J49" s="88">
        <v>8.64</v>
      </c>
      <c r="K49" s="88">
        <v>5.74</v>
      </c>
      <c r="L49" s="95">
        <f t="shared" si="17"/>
        <v>31.14</v>
      </c>
      <c r="M49" s="95">
        <f t="shared" si="18"/>
        <v>335</v>
      </c>
    </row>
    <row r="50" spans="1:16" ht="17.25" thickBot="1" x14ac:dyDescent="0.35">
      <c r="A50" s="1"/>
      <c r="B50" s="1"/>
      <c r="G50" s="90" t="s">
        <v>65</v>
      </c>
      <c r="H50" s="91"/>
      <c r="I50" s="91"/>
      <c r="J50" s="91"/>
      <c r="K50" s="91"/>
      <c r="L50" s="96">
        <f>SUM(L47:L49)</f>
        <v>147.33600000000001</v>
      </c>
      <c r="M50" s="95">
        <f>SUM(M47:M49)</f>
        <v>1586</v>
      </c>
      <c r="N50" s="7">
        <f>MROUND(L50*10.764,1)</f>
        <v>1586</v>
      </c>
    </row>
    <row r="51" spans="1:16" x14ac:dyDescent="0.3">
      <c r="A51" s="1"/>
      <c r="B51" s="1"/>
    </row>
    <row r="52" spans="1:16" x14ac:dyDescent="0.3">
      <c r="A52" s="1"/>
      <c r="B52" s="1"/>
      <c r="F52" s="34"/>
      <c r="G52" s="34"/>
      <c r="H52" s="34"/>
      <c r="I52" s="34"/>
      <c r="J52" s="13"/>
    </row>
    <row r="53" spans="1:16" x14ac:dyDescent="0.3">
      <c r="A53" s="1"/>
      <c r="B53" s="1"/>
      <c r="F53" s="32"/>
      <c r="G53" s="1"/>
      <c r="H53" s="32"/>
      <c r="I53" s="32"/>
    </row>
    <row r="54" spans="1:16" x14ac:dyDescent="0.3">
      <c r="A54" s="1"/>
      <c r="B54" s="1"/>
      <c r="F54" s="32"/>
      <c r="G54" s="32"/>
      <c r="H54" s="35"/>
      <c r="I54" s="35"/>
    </row>
    <row r="55" spans="1:16" x14ac:dyDescent="0.3">
      <c r="A55" s="1"/>
      <c r="B55" s="1"/>
      <c r="F55" s="32"/>
      <c r="G55" s="32"/>
      <c r="H55" s="32"/>
      <c r="I55" s="32"/>
    </row>
    <row r="56" spans="1:16" x14ac:dyDescent="0.3">
      <c r="A56" s="1"/>
      <c r="B56" s="1"/>
      <c r="F56" s="32"/>
      <c r="G56" s="36"/>
      <c r="H56" s="32"/>
      <c r="I56" s="32"/>
      <c r="K56" s="7">
        <v>3.2</v>
      </c>
      <c r="L56" s="1">
        <v>3.6</v>
      </c>
      <c r="M56" s="7">
        <f>K56+L56</f>
        <v>6.8000000000000007</v>
      </c>
      <c r="N56" s="7">
        <v>4.58</v>
      </c>
      <c r="O56" s="7">
        <f>M56*N56</f>
        <v>31.144000000000005</v>
      </c>
      <c r="P56" s="30">
        <f>O56-L49</f>
        <v>4.0000000000048885E-3</v>
      </c>
    </row>
    <row r="57" spans="1:16" x14ac:dyDescent="0.3">
      <c r="A57" s="1"/>
      <c r="B57" s="1"/>
      <c r="F57" s="32"/>
      <c r="G57" s="32"/>
      <c r="H57" s="32"/>
      <c r="I57" s="32"/>
    </row>
    <row r="58" spans="1:16" x14ac:dyDescent="0.3">
      <c r="A58" s="1"/>
      <c r="B58" s="1"/>
      <c r="F58" s="32"/>
      <c r="G58" s="32"/>
      <c r="H58" s="32"/>
      <c r="I58" s="32"/>
    </row>
    <row r="59" spans="1:16" x14ac:dyDescent="0.3">
      <c r="A59" s="1"/>
      <c r="B59" s="1"/>
      <c r="F59" s="32"/>
      <c r="G59" s="32"/>
      <c r="H59" s="32"/>
      <c r="I59" s="32"/>
    </row>
    <row r="60" spans="1:16" x14ac:dyDescent="0.3">
      <c r="A60" s="1"/>
      <c r="B60" s="1"/>
      <c r="F60" s="32"/>
      <c r="G60" s="32"/>
      <c r="H60" s="32"/>
      <c r="I60" s="32"/>
    </row>
    <row r="61" spans="1:16" x14ac:dyDescent="0.3">
      <c r="A61" s="1"/>
      <c r="B61" s="1"/>
      <c r="F61" s="32"/>
      <c r="G61" s="32"/>
      <c r="H61" s="32"/>
      <c r="I61" s="32"/>
    </row>
    <row r="62" spans="1:16" x14ac:dyDescent="0.3">
      <c r="A62" s="1"/>
      <c r="B62" s="1"/>
      <c r="F62" s="32"/>
      <c r="G62" s="32"/>
      <c r="H62" s="32"/>
      <c r="I62" s="32">
        <v>4.58</v>
      </c>
      <c r="J62" s="1">
        <v>2.4</v>
      </c>
      <c r="K62" s="7">
        <f>I62-J62</f>
        <v>2.1800000000000002</v>
      </c>
      <c r="L62" s="1">
        <v>3.6</v>
      </c>
      <c r="M62" s="7">
        <f>K62*L62</f>
        <v>7.8480000000000008</v>
      </c>
      <c r="N62" s="7">
        <v>25.4</v>
      </c>
      <c r="O62" s="7">
        <f>M62+N62</f>
        <v>33.247999999999998</v>
      </c>
    </row>
    <row r="63" spans="1:16" x14ac:dyDescent="0.3">
      <c r="A63" s="1"/>
      <c r="B63" s="1"/>
    </row>
    <row r="64" spans="1:16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7"/>
    </row>
    <row r="69" spans="1:6" x14ac:dyDescent="0.3">
      <c r="A69" s="1"/>
      <c r="B69" s="1"/>
      <c r="F69" s="37"/>
    </row>
    <row r="70" spans="1:6" x14ac:dyDescent="0.3">
      <c r="A70" s="1"/>
      <c r="B70" s="1"/>
      <c r="F70" s="37"/>
    </row>
    <row r="71" spans="1:6" x14ac:dyDescent="0.3">
      <c r="A71" s="1"/>
      <c r="B71" s="1"/>
      <c r="F71" s="37"/>
    </row>
    <row r="72" spans="1:6" x14ac:dyDescent="0.3">
      <c r="A72" s="1"/>
      <c r="B72" s="1"/>
      <c r="F72" s="37"/>
    </row>
    <row r="73" spans="1:6" x14ac:dyDescent="0.3">
      <c r="A73" s="1"/>
      <c r="B73" s="1"/>
      <c r="F73" s="37"/>
    </row>
    <row r="74" spans="1:6" x14ac:dyDescent="0.3">
      <c r="A74" s="1"/>
      <c r="B74" s="1"/>
      <c r="F74" s="37"/>
    </row>
    <row r="75" spans="1:6" x14ac:dyDescent="0.3">
      <c r="A75" s="1"/>
      <c r="B75" s="1"/>
      <c r="F75" s="37"/>
    </row>
    <row r="76" spans="1:6" x14ac:dyDescent="0.3">
      <c r="A76" s="1"/>
      <c r="B76" s="1"/>
      <c r="F76" s="37"/>
    </row>
    <row r="77" spans="1:6" x14ac:dyDescent="0.3">
      <c r="A77" s="1"/>
      <c r="B77" s="1"/>
      <c r="F77" s="37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6">
    <mergeCell ref="M44:M46"/>
    <mergeCell ref="B13:C13"/>
    <mergeCell ref="B18:C18"/>
    <mergeCell ref="F20:K20"/>
    <mergeCell ref="G44:G46"/>
    <mergeCell ref="I44:I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Valuation</vt:lpstr>
      <vt:lpstr>Valuation!_Hlk93506180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2023-09-23T10:00:55Z</dcterms:modified>
</cp:coreProperties>
</file>