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5928"/>
  <workbookPr/>
  <mc:AlternateContent xmlns:mc="http://schemas.openxmlformats.org/markup-compatibility/2006">
    <mc:Choice Requires="x15">
      <x15ac:absPath xmlns:x15ac="http://schemas.microsoft.com/office/spreadsheetml/2010/11/ac" url="C:\Users\115-PC\Downloads\"/>
    </mc:Choice>
  </mc:AlternateContent>
  <xr:revisionPtr revIDLastSave="0" documentId="13_ncr:1_{DC3ED58D-E85D-47C1-BF08-5967B50E90E2}" xr6:coauthVersionLast="47" xr6:coauthVersionMax="47" xr10:uidLastSave="{00000000-0000-0000-0000-000000000000}"/>
  <bookViews>
    <workbookView xWindow="-120" yWindow="-120" windowWidth="29040" windowHeight="15720" tabRatio="932" activeTab="3" xr2:uid="{00000000-000D-0000-FFFF-FFFF00000000}"/>
  </bookViews>
  <sheets>
    <sheet name="Depreciation" sheetId="25" r:id="rId1"/>
    <sheet name="Site Measurement" sheetId="24" r:id="rId2"/>
    <sheet name="Calculation" sheetId="23" r:id="rId3"/>
    <sheet name="22-23" sheetId="4" r:id="rId4"/>
    <sheet name="Sheet1" sheetId="13" r:id="rId5"/>
    <sheet name="Sheet2" sheetId="14" r:id="rId6"/>
    <sheet name="Sheet3" sheetId="15" r:id="rId7"/>
    <sheet name="Sheet4" sheetId="16" r:id="rId8"/>
    <sheet name="Sheet5" sheetId="17" r:id="rId9"/>
    <sheet name="Sheet6" sheetId="18" r:id="rId10"/>
    <sheet name="Sheet7" sheetId="19" r:id="rId11"/>
    <sheet name="Sheet8" sheetId="20" r:id="rId12"/>
    <sheet name="Sheet9" sheetId="21" r:id="rId13"/>
  </sheets>
  <calcPr calcId="191029"/>
</workbook>
</file>

<file path=xl/calcChain.xml><?xml version="1.0" encoding="utf-8"?>
<calcChain xmlns="http://schemas.openxmlformats.org/spreadsheetml/2006/main">
  <c r="J12" i="23" l="1"/>
  <c r="J11" i="23"/>
  <c r="J10" i="23"/>
  <c r="Y9" i="4"/>
  <c r="X9" i="4"/>
  <c r="J31" i="4"/>
  <c r="G31" i="4"/>
  <c r="G33" i="4" s="1"/>
  <c r="C5" i="25"/>
  <c r="C4" i="25"/>
  <c r="C3" i="25"/>
  <c r="P2" i="4"/>
  <c r="P3" i="4"/>
  <c r="B3" i="4" s="1"/>
  <c r="C3" i="4" s="1"/>
  <c r="D3" i="4" s="1"/>
  <c r="P4" i="4"/>
  <c r="P5" i="4"/>
  <c r="P6" i="4"/>
  <c r="B6" i="4"/>
  <c r="C6" i="4" s="1"/>
  <c r="P7" i="4"/>
  <c r="B7" i="4" s="1"/>
  <c r="C7" i="4" s="1"/>
  <c r="D7" i="4" s="1"/>
  <c r="P9" i="4"/>
  <c r="B9" i="4" s="1"/>
  <c r="C9" i="4" s="1"/>
  <c r="D9" i="4" s="1"/>
  <c r="P10" i="4"/>
  <c r="Q10" i="4"/>
  <c r="B10" i="4" s="1"/>
  <c r="C10" i="4" s="1"/>
  <c r="Q17" i="4"/>
  <c r="P17" i="4"/>
  <c r="J17" i="4"/>
  <c r="I17" i="4"/>
  <c r="Q15" i="4"/>
  <c r="B15" i="4" s="1"/>
  <c r="C15" i="4" s="1"/>
  <c r="D15" i="4" s="1"/>
  <c r="P15" i="4"/>
  <c r="J15" i="4"/>
  <c r="I15" i="4"/>
  <c r="P14" i="4"/>
  <c r="Q14" i="4" s="1"/>
  <c r="B14" i="4" s="1"/>
  <c r="C14" i="4" s="1"/>
  <c r="J14" i="4"/>
  <c r="I14" i="4"/>
  <c r="P13" i="4"/>
  <c r="Q13" i="4" s="1"/>
  <c r="B13" i="4" s="1"/>
  <c r="C13" i="4" s="1"/>
  <c r="D13" i="4" s="1"/>
  <c r="J13" i="4"/>
  <c r="I13" i="4"/>
  <c r="P12" i="4"/>
  <c r="Q12" i="4" s="1"/>
  <c r="B12" i="4" s="1"/>
  <c r="C12" i="4" s="1"/>
  <c r="D12" i="4" s="1"/>
  <c r="J12" i="4"/>
  <c r="I12" i="4"/>
  <c r="Q11" i="4"/>
  <c r="B11" i="4" s="1"/>
  <c r="C11" i="4" s="1"/>
  <c r="D11" i="4" s="1"/>
  <c r="P11" i="4"/>
  <c r="J11" i="4"/>
  <c r="I11" i="4"/>
  <c r="J10" i="4"/>
  <c r="I10" i="4"/>
  <c r="J9" i="4"/>
  <c r="I9" i="4"/>
  <c r="B8" i="4"/>
  <c r="C8" i="4" s="1"/>
  <c r="D8" i="4" s="1"/>
  <c r="J8" i="4"/>
  <c r="I8" i="4"/>
  <c r="J7" i="4"/>
  <c r="I7" i="4"/>
  <c r="J6" i="4"/>
  <c r="I6" i="4"/>
  <c r="J5" i="4"/>
  <c r="I5" i="4"/>
  <c r="B4" i="4"/>
  <c r="C4" i="4" s="1"/>
  <c r="D4" i="4" s="1"/>
  <c r="J4" i="4"/>
  <c r="I4" i="4"/>
  <c r="J3" i="4"/>
  <c r="I3" i="4"/>
  <c r="B2" i="4"/>
  <c r="C2" i="4" s="1"/>
  <c r="J2" i="4"/>
  <c r="I2" i="4"/>
  <c r="C12" i="25"/>
  <c r="C11" i="25"/>
  <c r="A18" i="23"/>
  <c r="Q20" i="4"/>
  <c r="P20" i="4"/>
  <c r="J20" i="4"/>
  <c r="I20" i="4"/>
  <c r="E20" i="4"/>
  <c r="B20" i="4"/>
  <c r="C20" i="4" s="1"/>
  <c r="D20" i="4" s="1"/>
  <c r="P16" i="4"/>
  <c r="Q16" i="4" s="1"/>
  <c r="B16" i="4" s="1"/>
  <c r="C16" i="4" s="1"/>
  <c r="D16" i="4" s="1"/>
  <c r="J16" i="4"/>
  <c r="I16" i="4"/>
  <c r="E16" i="4"/>
  <c r="E15" i="4"/>
  <c r="G15" i="4" s="1"/>
  <c r="E14" i="4"/>
  <c r="F14" i="4" s="1"/>
  <c r="E13" i="4"/>
  <c r="E12" i="4"/>
  <c r="H12" i="4" s="1"/>
  <c r="E11" i="4"/>
  <c r="G11" i="4" s="1"/>
  <c r="E10" i="4"/>
  <c r="E9" i="4"/>
  <c r="E8" i="4"/>
  <c r="E7" i="4"/>
  <c r="E6" i="4"/>
  <c r="E5" i="4"/>
  <c r="E4" i="4"/>
  <c r="H4" i="4" s="1"/>
  <c r="E3" i="4"/>
  <c r="E2" i="4"/>
  <c r="H29" i="4"/>
  <c r="C20" i="25"/>
  <c r="C16" i="25"/>
  <c r="C17" i="25" s="1"/>
  <c r="H9" i="4" l="1"/>
  <c r="F10" i="4"/>
  <c r="G7" i="4"/>
  <c r="F6" i="4"/>
  <c r="G3" i="4"/>
  <c r="H3" i="4"/>
  <c r="D2" i="4"/>
  <c r="H2" i="4" s="1"/>
  <c r="G2" i="4"/>
  <c r="H8" i="4"/>
  <c r="D6" i="4"/>
  <c r="G6" i="4"/>
  <c r="F13" i="4"/>
  <c r="D10" i="4"/>
  <c r="H10" i="4" s="1"/>
  <c r="G10" i="4"/>
  <c r="F2" i="4"/>
  <c r="D14" i="4"/>
  <c r="G14" i="4"/>
  <c r="F4" i="4"/>
  <c r="H6" i="4"/>
  <c r="F8" i="4"/>
  <c r="G9" i="4"/>
  <c r="F12" i="4"/>
  <c r="G13" i="4"/>
  <c r="H14" i="4"/>
  <c r="H7" i="4"/>
  <c r="F9" i="4"/>
  <c r="H15" i="4"/>
  <c r="H16" i="4"/>
  <c r="F3" i="4"/>
  <c r="G4" i="4"/>
  <c r="F7" i="4"/>
  <c r="G8" i="4"/>
  <c r="F11" i="4"/>
  <c r="G12" i="4"/>
  <c r="H13" i="4"/>
  <c r="F15" i="4"/>
  <c r="H11" i="4"/>
  <c r="C13" i="25"/>
  <c r="D13" i="25" s="1"/>
  <c r="C8" i="25" s="1"/>
  <c r="B5" i="4"/>
  <c r="H20" i="4"/>
  <c r="F20" i="4"/>
  <c r="G20" i="4"/>
  <c r="F16" i="4"/>
  <c r="G16" i="4"/>
  <c r="H31" i="4"/>
  <c r="G32" i="4"/>
  <c r="C7" i="25"/>
  <c r="E5" i="25"/>
  <c r="E17" i="25"/>
  <c r="C19" i="25"/>
  <c r="C21" i="25" s="1"/>
  <c r="E21" i="25" s="1"/>
  <c r="C9" i="25" l="1"/>
  <c r="E9" i="25" s="1"/>
  <c r="C5" i="4"/>
  <c r="F5" i="4"/>
  <c r="F30" i="24"/>
  <c r="H30" i="24" s="1"/>
  <c r="E30" i="24"/>
  <c r="G30" i="24" s="1"/>
  <c r="G29" i="24"/>
  <c r="F29" i="24"/>
  <c r="H29" i="24" s="1"/>
  <c r="E29" i="24"/>
  <c r="G28" i="24"/>
  <c r="F28" i="24"/>
  <c r="I28" i="24" s="1"/>
  <c r="E28" i="24"/>
  <c r="H28" i="24" s="1"/>
  <c r="G27" i="24"/>
  <c r="F27" i="24"/>
  <c r="I27" i="24" s="1"/>
  <c r="E27" i="24"/>
  <c r="H27" i="24" s="1"/>
  <c r="G26" i="24"/>
  <c r="F26" i="24"/>
  <c r="I26" i="24" s="1"/>
  <c r="E26" i="24"/>
  <c r="H26" i="24" s="1"/>
  <c r="G25" i="24"/>
  <c r="F25" i="24"/>
  <c r="I25" i="24" s="1"/>
  <c r="E25" i="24"/>
  <c r="H25" i="24" s="1"/>
  <c r="G24" i="24"/>
  <c r="F24" i="24"/>
  <c r="I24" i="24" s="1"/>
  <c r="E24" i="24"/>
  <c r="H24" i="24" s="1"/>
  <c r="G23" i="24"/>
  <c r="F23" i="24"/>
  <c r="I23" i="24" s="1"/>
  <c r="E23" i="24"/>
  <c r="H23" i="24" s="1"/>
  <c r="F22" i="24"/>
  <c r="H22" i="24" s="1"/>
  <c r="E22" i="24"/>
  <c r="G22" i="24" s="1"/>
  <c r="I22" i="24" s="1"/>
  <c r="F21" i="24"/>
  <c r="H21" i="24" s="1"/>
  <c r="E21" i="24"/>
  <c r="G21" i="24" s="1"/>
  <c r="F20" i="24"/>
  <c r="H20" i="24" s="1"/>
  <c r="E20" i="24"/>
  <c r="G20" i="24" s="1"/>
  <c r="I20" i="24" s="1"/>
  <c r="F19" i="24"/>
  <c r="H19" i="24" s="1"/>
  <c r="E19" i="24"/>
  <c r="G19" i="24" s="1"/>
  <c r="F18" i="24"/>
  <c r="H18" i="24" s="1"/>
  <c r="E18" i="24"/>
  <c r="G18" i="24" s="1"/>
  <c r="F17" i="24"/>
  <c r="H17" i="24" s="1"/>
  <c r="E17" i="24"/>
  <c r="G17" i="24" s="1"/>
  <c r="F16" i="24"/>
  <c r="H16" i="24" s="1"/>
  <c r="E16" i="24"/>
  <c r="G16" i="24" s="1"/>
  <c r="F15" i="24"/>
  <c r="H15" i="24" s="1"/>
  <c r="E15" i="24"/>
  <c r="G15" i="24" s="1"/>
  <c r="N14" i="24"/>
  <c r="F14" i="24"/>
  <c r="H14" i="24" s="1"/>
  <c r="E14" i="24"/>
  <c r="G14" i="24" s="1"/>
  <c r="F13" i="24"/>
  <c r="H13" i="24" s="1"/>
  <c r="E13" i="24"/>
  <c r="G13" i="24" s="1"/>
  <c r="G12" i="24"/>
  <c r="F12" i="24"/>
  <c r="H12" i="24" s="1"/>
  <c r="E12" i="24"/>
  <c r="N11" i="24"/>
  <c r="F11" i="24"/>
  <c r="H11" i="24" s="1"/>
  <c r="E11" i="24"/>
  <c r="G11" i="24" s="1"/>
  <c r="N10" i="24"/>
  <c r="F10" i="24"/>
  <c r="H10" i="24" s="1"/>
  <c r="E10" i="24"/>
  <c r="G10" i="24" s="1"/>
  <c r="N9" i="24"/>
  <c r="F9" i="24"/>
  <c r="H9" i="24" s="1"/>
  <c r="E9" i="24"/>
  <c r="G9" i="24" s="1"/>
  <c r="N8" i="24"/>
  <c r="F8" i="24"/>
  <c r="H8" i="24" s="1"/>
  <c r="E8" i="24"/>
  <c r="G8" i="24" s="1"/>
  <c r="N7" i="24"/>
  <c r="F7" i="24"/>
  <c r="H7" i="24" s="1"/>
  <c r="E7" i="24"/>
  <c r="G7" i="24" s="1"/>
  <c r="N6" i="24"/>
  <c r="F6" i="24"/>
  <c r="H6" i="24" s="1"/>
  <c r="E6" i="24"/>
  <c r="G6" i="24" s="1"/>
  <c r="N5" i="24"/>
  <c r="F5" i="24"/>
  <c r="H5" i="24" s="1"/>
  <c r="E5" i="24"/>
  <c r="G5" i="24" s="1"/>
  <c r="F4" i="24"/>
  <c r="H4" i="24" s="1"/>
  <c r="E4" i="24"/>
  <c r="G4" i="24" s="1"/>
  <c r="W3" i="24"/>
  <c r="V3" i="24"/>
  <c r="F3" i="24"/>
  <c r="H3" i="24" s="1"/>
  <c r="E3" i="24"/>
  <c r="G3" i="24" s="1"/>
  <c r="F2" i="24"/>
  <c r="H2" i="24" s="1"/>
  <c r="E2" i="24"/>
  <c r="G2" i="24" s="1"/>
  <c r="D5" i="4" l="1"/>
  <c r="H5" i="4" s="1"/>
  <c r="G5" i="4"/>
  <c r="I29" i="24"/>
  <c r="I19" i="24"/>
  <c r="I21" i="24"/>
  <c r="I30" i="24"/>
  <c r="I10" i="24"/>
  <c r="I17" i="24"/>
  <c r="I12" i="24"/>
  <c r="I13" i="24"/>
  <c r="I15" i="24"/>
  <c r="I5" i="24"/>
  <c r="I4" i="24"/>
  <c r="I2" i="24"/>
  <c r="J2" i="24" s="1"/>
  <c r="N12" i="24"/>
  <c r="I9" i="24"/>
  <c r="I3" i="24"/>
  <c r="I14" i="24"/>
  <c r="I6" i="24"/>
  <c r="I7" i="24"/>
  <c r="I8" i="24"/>
  <c r="I16" i="24"/>
  <c r="I11" i="24"/>
  <c r="I18" i="24"/>
  <c r="J3" i="24" l="1"/>
  <c r="J4" i="24" s="1"/>
  <c r="J5" i="24" s="1"/>
  <c r="J6" i="24" s="1"/>
  <c r="J7" i="24" s="1"/>
  <c r="J8" i="24" s="1"/>
  <c r="J9" i="24" s="1"/>
  <c r="J10" i="24" s="1"/>
  <c r="J11" i="24" s="1"/>
  <c r="J12" i="24" s="1"/>
  <c r="J13" i="24" s="1"/>
  <c r="J14" i="24" s="1"/>
  <c r="J15" i="24" s="1"/>
  <c r="J16" i="24" s="1"/>
  <c r="J17" i="24" s="1"/>
  <c r="J18" i="24" s="1"/>
  <c r="J19" i="24" s="1"/>
  <c r="J20" i="24" s="1"/>
  <c r="J21" i="24" s="1"/>
  <c r="J22" i="24" s="1"/>
  <c r="J23" i="24" s="1"/>
  <c r="J24" i="24" s="1"/>
  <c r="J25" i="24" s="1"/>
  <c r="J26" i="24" s="1"/>
  <c r="J27" i="24" s="1"/>
  <c r="J28" i="24" s="1"/>
  <c r="J29" i="24" s="1"/>
  <c r="J30" i="24" s="1"/>
  <c r="C84" i="23" l="1"/>
  <c r="C23" i="23"/>
  <c r="C7" i="23"/>
  <c r="C8" i="23" s="1"/>
  <c r="C6" i="23"/>
  <c r="C5" i="23"/>
  <c r="C14" i="23" s="1"/>
  <c r="C10" i="23" l="1"/>
  <c r="C11" i="23" s="1"/>
  <c r="C12" i="23"/>
  <c r="C13" i="23" s="1"/>
  <c r="C16" i="23" s="1"/>
  <c r="C19" i="23" s="1"/>
  <c r="C25" i="23" s="1"/>
  <c r="C20" i="23" l="1"/>
  <c r="C21" i="23"/>
  <c r="P21" i="4" l="1"/>
  <c r="Q21" i="4" s="1"/>
  <c r="J21" i="4"/>
  <c r="I21" i="4"/>
  <c r="E21" i="4"/>
  <c r="P19" i="4"/>
  <c r="Q19" i="4" s="1"/>
  <c r="J19" i="4"/>
  <c r="I19" i="4"/>
  <c r="E19" i="4"/>
  <c r="P18" i="4"/>
  <c r="Q18" i="4" s="1"/>
  <c r="J18" i="4"/>
  <c r="I18" i="4"/>
  <c r="E18" i="4"/>
  <c r="E17" i="4"/>
  <c r="B17" i="4" l="1"/>
  <c r="F17" i="4" s="1"/>
  <c r="B19" i="4"/>
  <c r="B18" i="4"/>
  <c r="B21" i="4"/>
  <c r="C21" i="4" l="1"/>
  <c r="G21" i="4" s="1"/>
  <c r="F21" i="4"/>
  <c r="C19" i="4"/>
  <c r="G19" i="4" s="1"/>
  <c r="F19" i="4"/>
  <c r="C18" i="4"/>
  <c r="G18" i="4" s="1"/>
  <c r="F18" i="4"/>
  <c r="C17" i="4"/>
  <c r="G17" i="4" s="1"/>
  <c r="D21" i="4"/>
  <c r="H21" i="4" s="1"/>
  <c r="D18" i="4"/>
  <c r="H18" i="4" s="1"/>
  <c r="D19" i="4"/>
  <c r="H19" i="4" s="1"/>
  <c r="D17" i="4"/>
  <c r="H17" i="4" s="1"/>
</calcChain>
</file>

<file path=xl/sharedStrings.xml><?xml version="1.0" encoding="utf-8"?>
<sst xmlns="http://schemas.openxmlformats.org/spreadsheetml/2006/main" count="129" uniqueCount="88">
  <si>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</si>
  <si>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</si>
  <si>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</si>
  <si>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</si>
  <si>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</si>
  <si>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</si>
  <si>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</si>
  <si>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</si>
  <si>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</si>
  <si>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</si>
  <si>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</si>
  <si>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</si>
  <si>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</si>
  <si>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</si>
  <si>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</si>
  <si>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</si>
  <si>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</si>
  <si>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</si>
  <si>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</si>
  <si>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</si>
  <si>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</si>
  <si>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</si>
  <si>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</si>
  <si>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</si>
  <si>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RV</t>
  </si>
  <si>
    <t>DV</t>
  </si>
  <si>
    <t>IV</t>
  </si>
  <si>
    <t>RR Value</t>
  </si>
  <si>
    <t>Rental Value</t>
  </si>
  <si>
    <t>Foot</t>
  </si>
  <si>
    <t>Inch</t>
  </si>
  <si>
    <t>foot</t>
  </si>
  <si>
    <t>Inch Cal.</t>
  </si>
  <si>
    <t>Inch.Cal</t>
  </si>
  <si>
    <t>total foot</t>
  </si>
  <si>
    <t>Total area</t>
  </si>
  <si>
    <t>Grand total</t>
  </si>
  <si>
    <t xml:space="preserve">depreciation </t>
  </si>
  <si>
    <t>Cost of const</t>
  </si>
  <si>
    <t>Mumbai</t>
  </si>
  <si>
    <t>Thane</t>
  </si>
  <si>
    <t>years</t>
  </si>
  <si>
    <t>%</t>
  </si>
  <si>
    <t>RCC</t>
  </si>
  <si>
    <t>2-5</t>
  </si>
  <si>
    <t>floor</t>
  </si>
  <si>
    <t>5-10</t>
  </si>
  <si>
    <t>Increas</t>
  </si>
  <si>
    <t>g+4</t>
  </si>
  <si>
    <t>no incre</t>
  </si>
  <si>
    <t>10-20</t>
  </si>
  <si>
    <t>20-30</t>
  </si>
  <si>
    <t>11-20</t>
  </si>
  <si>
    <t>30-40</t>
  </si>
  <si>
    <t>21-30</t>
  </si>
  <si>
    <t>40-50</t>
  </si>
  <si>
    <t>31 and above</t>
  </si>
  <si>
    <t>50-60</t>
  </si>
  <si>
    <t>above 60</t>
  </si>
  <si>
    <t>Residential</t>
  </si>
  <si>
    <t>Increased 5% for Higher floor (5th -10th Floor)</t>
  </si>
  <si>
    <t>Guideline Rate (New Property)</t>
  </si>
  <si>
    <t>Sq. Mtr.</t>
  </si>
  <si>
    <t>Sq. Ft.</t>
  </si>
  <si>
    <t>Guideline Rate (After Depreciation)</t>
  </si>
  <si>
    <t>Building Cost of Construction</t>
  </si>
  <si>
    <t>Land Rate after deduction of BCC</t>
  </si>
  <si>
    <t>Depreciation:
80% of Building Cost of Construction (for Building between 10 to 20 years)</t>
  </si>
  <si>
    <t>Year</t>
  </si>
  <si>
    <t>Year of Construction</t>
  </si>
  <si>
    <t>Age of the Building</t>
  </si>
  <si>
    <t>ABUA</t>
  </si>
  <si>
    <t>Rate</t>
  </si>
  <si>
    <t>FMV</t>
  </si>
  <si>
    <t xml:space="preserve">Agreement </t>
  </si>
  <si>
    <t xml:space="preserve">Rate on </t>
  </si>
  <si>
    <t>Commercial (5% Add for floorise)</t>
  </si>
  <si>
    <t>Guideline Rate (New Property) (A)</t>
  </si>
  <si>
    <t>(-) Land Cost (B)</t>
  </si>
  <si>
    <t>(C)</t>
  </si>
  <si>
    <t>Depreciation:
11% (for Building between 10 to 20 years) (D)</t>
  </si>
  <si>
    <t>Guideline Rate (After Depreciation) [B + (C X D)]</t>
  </si>
  <si>
    <t>Increased 10% for Floorise</t>
  </si>
  <si>
    <t>02.05.2023</t>
  </si>
  <si>
    <t>ACA</t>
  </si>
  <si>
    <t>Rent</t>
  </si>
  <si>
    <t>carpet</t>
  </si>
  <si>
    <t>IDEA PALACE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</si>
</sst>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(* #,##0.00_);_(* \(#,##0.00\);_(* &quot;-&quot;??_);_(@_)"/>
  </numFmts>
  <fonts count="12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2"/>
      <color rgb="FFFF0000"/>
      <name val="Arial Narrow"/>
      <family val="2"/>
    </font>
    <font>
      <sz val="11"/>
      <color theme="1"/>
      <name val="Arial Narrow"/>
      <family val="2"/>
    </font>
    <font>
      <b/>
      <sz val="15"/>
      <color theme="1"/>
      <name val="Calibri"/>
      <family val="2"/>
      <scheme val="minor"/>
    </font>
    <font>
      <sz val="1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9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83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2" fillId="0" borderId="0" xfId="0" applyFont="1"/>
    <xf numFmtId="0" fontId="0" fillId="2" borderId="0" xfId="0" applyFill="1"/>
    <xf numFmtId="0" fontId="3" fillId="0" borderId="0" xfId="0" applyFont="1"/>
    <xf numFmtId="43" fontId="0" fillId="0" borderId="0" xfId="1" applyFont="1"/>
    <xf numFmtId="0" fontId="0" fillId="0" borderId="1" xfId="0" applyBorder="1"/>
    <xf numFmtId="0" fontId="0" fillId="0" borderId="2" xfId="0" applyBorder="1"/>
    <xf numFmtId="0" fontId="5" fillId="0" borderId="2" xfId="0" applyFont="1" applyBorder="1"/>
    <xf numFmtId="0" fontId="5" fillId="0" borderId="3" xfId="0" applyFont="1" applyBorder="1"/>
    <xf numFmtId="0" fontId="0" fillId="0" borderId="3" xfId="0" applyBorder="1"/>
    <xf numFmtId="0" fontId="0" fillId="0" borderId="4" xfId="0" applyBorder="1"/>
    <xf numFmtId="0" fontId="5" fillId="0" borderId="0" xfId="0" applyFont="1"/>
    <xf numFmtId="0" fontId="5" fillId="0" borderId="5" xfId="0" applyFont="1" applyBorder="1"/>
    <xf numFmtId="0" fontId="0" fillId="0" borderId="5" xfId="0" applyBorder="1"/>
    <xf numFmtId="43" fontId="6" fillId="0" borderId="0" xfId="1" applyFont="1" applyBorder="1"/>
    <xf numFmtId="43" fontId="7" fillId="0" borderId="0" xfId="1" applyFont="1" applyBorder="1"/>
    <xf numFmtId="43" fontId="7" fillId="2" borderId="0" xfId="1" applyFont="1" applyFill="1" applyBorder="1"/>
    <xf numFmtId="0" fontId="0" fillId="0" borderId="4" xfId="0" applyBorder="1" applyAlignment="1">
      <alignment wrapText="1"/>
    </xf>
    <xf numFmtId="43" fontId="7" fillId="0" borderId="0" xfId="1" applyFont="1" applyFill="1" applyBorder="1"/>
    <xf numFmtId="0" fontId="6" fillId="0" borderId="0" xfId="0" applyFont="1"/>
    <xf numFmtId="0" fontId="7" fillId="0" borderId="0" xfId="0" applyFont="1"/>
    <xf numFmtId="9" fontId="6" fillId="0" borderId="0" xfId="0" applyNumberFormat="1" applyFont="1"/>
    <xf numFmtId="10" fontId="7" fillId="0" borderId="0" xfId="0" applyNumberFormat="1" applyFont="1"/>
    <xf numFmtId="0" fontId="0" fillId="2" borderId="4" xfId="0" applyFill="1" applyBorder="1"/>
    <xf numFmtId="43" fontId="6" fillId="2" borderId="0" xfId="1" applyFont="1" applyFill="1" applyBorder="1"/>
    <xf numFmtId="0" fontId="7" fillId="2" borderId="0" xfId="0" applyFont="1" applyFill="1"/>
    <xf numFmtId="43" fontId="7" fillId="0" borderId="0" xfId="0" applyNumberFormat="1" applyFont="1"/>
    <xf numFmtId="0" fontId="3" fillId="0" borderId="4" xfId="0" applyFont="1" applyBorder="1"/>
    <xf numFmtId="43" fontId="0" fillId="0" borderId="5" xfId="0" applyNumberFormat="1" applyBorder="1"/>
    <xf numFmtId="43" fontId="5" fillId="0" borderId="0" xfId="0" applyNumberFormat="1" applyFont="1"/>
    <xf numFmtId="0" fontId="0" fillId="0" borderId="6" xfId="0" applyBorder="1"/>
    <xf numFmtId="0" fontId="0" fillId="0" borderId="7" xfId="0" applyBorder="1"/>
    <xf numFmtId="0" fontId="0" fillId="0" borderId="8" xfId="0" applyBorder="1"/>
    <xf numFmtId="43" fontId="5" fillId="0" borderId="8" xfId="0" applyNumberFormat="1" applyFont="1" applyBorder="1"/>
    <xf numFmtId="0" fontId="5" fillId="0" borderId="4" xfId="0" applyFont="1" applyBorder="1"/>
    <xf numFmtId="9" fontId="0" fillId="0" borderId="0" xfId="0" applyNumberFormat="1"/>
    <xf numFmtId="0" fontId="8" fillId="0" borderId="0" xfId="0" applyFont="1"/>
    <xf numFmtId="0" fontId="9" fillId="4" borderId="0" xfId="0" applyFont="1" applyFill="1"/>
    <xf numFmtId="0" fontId="9" fillId="0" borderId="0" xfId="0" applyFont="1"/>
    <xf numFmtId="4" fontId="9" fillId="0" borderId="0" xfId="0" applyNumberFormat="1" applyFont="1"/>
    <xf numFmtId="0" fontId="0" fillId="0" borderId="9" xfId="0" applyBorder="1"/>
    <xf numFmtId="2" fontId="0" fillId="0" borderId="9" xfId="0" applyNumberFormat="1" applyBorder="1"/>
    <xf numFmtId="0" fontId="0" fillId="0" borderId="0" xfId="0" quotePrefix="1"/>
    <xf numFmtId="16" fontId="0" fillId="0" borderId="0" xfId="0" quotePrefix="1" applyNumberFormat="1"/>
    <xf numFmtId="17" fontId="0" fillId="0" borderId="0" xfId="0" quotePrefix="1" applyNumberFormat="1"/>
    <xf numFmtId="4" fontId="11" fillId="0" borderId="0" xfId="0" applyNumberFormat="1" applyFont="1"/>
    <xf numFmtId="0" fontId="2" fillId="0" borderId="9" xfId="0" applyFont="1" applyBorder="1"/>
    <xf numFmtId="0" fontId="11" fillId="0" borderId="0" xfId="0" applyFont="1"/>
    <xf numFmtId="0" fontId="3" fillId="0" borderId="9" xfId="0" applyFont="1" applyBorder="1"/>
    <xf numFmtId="2" fontId="2" fillId="0" borderId="9" xfId="0" applyNumberFormat="1" applyFont="1" applyBorder="1"/>
    <xf numFmtId="4" fontId="0" fillId="0" borderId="9" xfId="0" applyNumberFormat="1" applyBorder="1"/>
    <xf numFmtId="43" fontId="0" fillId="0" borderId="9" xfId="1" applyFont="1" applyBorder="1"/>
    <xf numFmtId="164" fontId="0" fillId="0" borderId="9" xfId="0" applyNumberFormat="1" applyBorder="1"/>
    <xf numFmtId="164" fontId="0" fillId="0" borderId="0" xfId="0" applyNumberFormat="1"/>
    <xf numFmtId="0" fontId="2" fillId="0" borderId="9" xfId="0" applyFont="1" applyBorder="1" applyAlignment="1">
      <alignment horizontal="center" vertical="center"/>
    </xf>
    <xf numFmtId="9" fontId="0" fillId="0" borderId="9" xfId="0" applyNumberFormat="1" applyBorder="1"/>
    <xf numFmtId="43" fontId="0" fillId="2" borderId="9" xfId="1" applyFont="1" applyFill="1" applyBorder="1"/>
    <xf numFmtId="0" fontId="0" fillId="2" borderId="9" xfId="0" applyFill="1" applyBorder="1"/>
    <xf numFmtId="43" fontId="0" fillId="2" borderId="9" xfId="0" applyNumberFormat="1" applyFill="1" applyBorder="1"/>
    <xf numFmtId="0" fontId="0" fillId="0" borderId="9" xfId="0" quotePrefix="1" applyBorder="1"/>
    <xf numFmtId="16" fontId="0" fillId="0" borderId="9" xfId="0" quotePrefix="1" applyNumberFormat="1" applyBorder="1"/>
    <xf numFmtId="0" fontId="0" fillId="0" borderId="9" xfId="0" applyBorder="1" applyAlignment="1">
      <alignment wrapText="1"/>
    </xf>
    <xf numFmtId="17" fontId="0" fillId="0" borderId="9" xfId="0" quotePrefix="1" applyNumberFormat="1" applyBorder="1"/>
    <xf numFmtId="43" fontId="0" fillId="0" borderId="0" xfId="1" applyFont="1" applyBorder="1"/>
    <xf numFmtId="43" fontId="0" fillId="0" borderId="0" xfId="0" applyNumberFormat="1"/>
    <xf numFmtId="0" fontId="2" fillId="0" borderId="9" xfId="1" applyNumberFormat="1" applyFont="1" applyBorder="1"/>
    <xf numFmtId="43" fontId="0" fillId="2" borderId="0" xfId="1" applyFont="1" applyFill="1"/>
    <xf numFmtId="43" fontId="2" fillId="0" borderId="0" xfId="1" applyFont="1" applyAlignment="1"/>
    <xf numFmtId="43" fontId="2" fillId="0" borderId="0" xfId="1" applyFont="1"/>
    <xf numFmtId="43" fontId="2" fillId="0" borderId="9" xfId="1" applyFont="1" applyBorder="1"/>
    <xf numFmtId="0" fontId="2" fillId="2" borderId="4" xfId="0" applyFont="1" applyFill="1" applyBorder="1"/>
    <xf numFmtId="0" fontId="1" fillId="0" borderId="9" xfId="0" applyFont="1" applyBorder="1" applyAlignment="1">
      <alignment wrapText="1"/>
    </xf>
    <xf numFmtId="0" fontId="1" fillId="3" borderId="9" xfId="0" applyFont="1" applyFill="1" applyBorder="1" applyAlignment="1">
      <alignment wrapText="1"/>
    </xf>
    <xf numFmtId="4" fontId="1" fillId="0" borderId="9" xfId="0" applyNumberFormat="1" applyFont="1" applyBorder="1"/>
    <xf numFmtId="0" fontId="1" fillId="3" borderId="9" xfId="0" applyFont="1" applyFill="1" applyBorder="1"/>
    <xf numFmtId="0" fontId="0" fillId="3" borderId="9" xfId="0" applyFill="1" applyBorder="1"/>
    <xf numFmtId="4" fontId="0" fillId="3" borderId="9" xfId="0" applyNumberFormat="1" applyFill="1" applyBorder="1"/>
    <xf numFmtId="0" fontId="1" fillId="0" borderId="9" xfId="0" applyFont="1" applyBorder="1"/>
    <xf numFmtId="0" fontId="1" fillId="2" borderId="9" xfId="0" applyFont="1" applyFill="1" applyBorder="1"/>
    <xf numFmtId="4" fontId="0" fillId="2" borderId="9" xfId="0" applyNumberFormat="1" applyFill="1" applyBorder="1"/>
    <xf numFmtId="0" fontId="10" fillId="0" borderId="9" xfId="0" applyFont="1" applyBorder="1" applyAlignment="1">
      <alignment horizontal="center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26</xdr:col>
      <xdr:colOff>230844</xdr:colOff>
      <xdr:row>44</xdr:row>
      <xdr:rowOff>115449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6E0F6D9-03AF-CA35-7203-561D8FBBCB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6080444" cy="823074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393047</xdr:colOff>
      <xdr:row>44</xdr:row>
      <xdr:rowOff>10696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44B084-F17F-4440-F358-13CF72A50E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71447" cy="83926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497837</xdr:colOff>
      <xdr:row>39</xdr:row>
      <xdr:rowOff>134406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EC72B23-A3D0-D841-DE4C-61836D62E0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176237" cy="75639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29</xdr:col>
      <xdr:colOff>373994</xdr:colOff>
      <xdr:row>42</xdr:row>
      <xdr:rowOff>105833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A064A60-2A9A-041D-B71C-3FDE225738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8052394" cy="7582958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28575</xdr:colOff>
      <xdr:row>0</xdr:row>
      <xdr:rowOff>0</xdr:rowOff>
    </xdr:from>
    <xdr:to>
      <xdr:col>29</xdr:col>
      <xdr:colOff>469254</xdr:colOff>
      <xdr:row>37</xdr:row>
      <xdr:rowOff>984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3D162FE-1570-9D5A-CE61-CADA0A2DC0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575" y="0"/>
          <a:ext cx="18119079" cy="7049484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307310</xdr:colOff>
      <xdr:row>37</xdr:row>
      <xdr:rowOff>67668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15FA137-CF81-FFA9-D46C-FA9994AD89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7985710" cy="7116168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335889</xdr:colOff>
      <xdr:row>37</xdr:row>
      <xdr:rowOff>29563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747C2F8-3C2E-C6BC-2776-03D93E5D51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14289" cy="707806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29</xdr:col>
      <xdr:colOff>345415</xdr:colOff>
      <xdr:row>36</xdr:row>
      <xdr:rowOff>96220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6583BFE-690C-24D0-7B12-53281527D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8023815" cy="69542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00CC1B-D9A9-4D3E-AA17-3A26E8FC3FA7}">
  <dimension ref="B3:L21"/>
  <sheetViews>
    <sheetView workbookViewId="0">
      <selection activeCell="R11" sqref="R11"/>
    </sheetView>
  </sheetViews>
  <sheetFormatPr defaultRowHeight="15" x14ac:dyDescent="0.25"/>
  <cols>
    <col min="1" max="1" width="10.5703125" customWidth="1"/>
    <col min="2" max="2" width="42.42578125" bestFit="1" customWidth="1"/>
    <col min="3" max="3" width="12.28515625" bestFit="1" customWidth="1"/>
    <col min="4" max="4" width="7.85546875" bestFit="1" customWidth="1"/>
    <col min="5" max="5" width="10" bestFit="1" customWidth="1"/>
    <col min="6" max="6" width="6.42578125" bestFit="1" customWidth="1"/>
    <col min="7" max="7" width="11.5703125" bestFit="1" customWidth="1"/>
    <col min="8" max="8" width="12.7109375" bestFit="1" customWidth="1"/>
    <col min="9" max="9" width="4.5703125" bestFit="1" customWidth="1"/>
    <col min="10" max="10" width="12.28515625" bestFit="1" customWidth="1"/>
    <col min="11" max="11" width="12.5703125" bestFit="1" customWidth="1"/>
    <col min="12" max="12" width="12" bestFit="1" customWidth="1"/>
  </cols>
  <sheetData>
    <row r="3" spans="2:12" x14ac:dyDescent="0.25">
      <c r="B3" s="42" t="s">
        <v>76</v>
      </c>
      <c r="C3" s="53">
        <f>374860*0.85</f>
        <v>318631</v>
      </c>
      <c r="D3" s="42"/>
      <c r="E3" s="42"/>
      <c r="F3" s="42"/>
      <c r="H3" s="56" t="s">
        <v>37</v>
      </c>
      <c r="I3" s="56"/>
      <c r="J3" s="56" t="s">
        <v>38</v>
      </c>
      <c r="K3" s="56" t="s">
        <v>39</v>
      </c>
      <c r="L3" s="56" t="s">
        <v>40</v>
      </c>
    </row>
    <row r="4" spans="2:12" x14ac:dyDescent="0.25">
      <c r="B4" s="42" t="s">
        <v>82</v>
      </c>
      <c r="C4" s="53">
        <f>C3*10%</f>
        <v>31863.100000000002</v>
      </c>
      <c r="D4" s="42"/>
      <c r="E4" s="42"/>
      <c r="F4" s="42"/>
      <c r="H4" s="57" t="s">
        <v>41</v>
      </c>
      <c r="I4" s="42" t="s">
        <v>42</v>
      </c>
      <c r="J4" s="42" t="s">
        <v>43</v>
      </c>
      <c r="K4" s="42">
        <v>2554.8123374210331</v>
      </c>
      <c r="L4" s="42">
        <v>2248.2348569305091</v>
      </c>
    </row>
    <row r="5" spans="2:12" x14ac:dyDescent="0.25">
      <c r="B5" s="42" t="s">
        <v>77</v>
      </c>
      <c r="C5" s="58">
        <f>C3+C4</f>
        <v>350494.1</v>
      </c>
      <c r="D5" s="59" t="s">
        <v>62</v>
      </c>
      <c r="E5" s="60">
        <f>C5/10.764</f>
        <v>32561.696395392046</v>
      </c>
      <c r="F5" s="59" t="s">
        <v>63</v>
      </c>
      <c r="H5" s="61" t="s">
        <v>44</v>
      </c>
      <c r="I5" s="57">
        <v>0.95</v>
      </c>
      <c r="J5" s="42"/>
      <c r="K5" s="42" t="s">
        <v>45</v>
      </c>
      <c r="L5" s="42" t="s">
        <v>42</v>
      </c>
    </row>
    <row r="6" spans="2:12" x14ac:dyDescent="0.25">
      <c r="B6" s="42" t="s">
        <v>78</v>
      </c>
      <c r="C6" s="53">
        <v>29400</v>
      </c>
      <c r="D6" s="42"/>
      <c r="E6" s="42"/>
      <c r="F6" s="42"/>
      <c r="H6" s="62" t="s">
        <v>46</v>
      </c>
      <c r="I6" s="57">
        <v>0.9</v>
      </c>
      <c r="J6" s="42" t="s">
        <v>47</v>
      </c>
      <c r="K6" s="42" t="s">
        <v>48</v>
      </c>
      <c r="L6" s="42" t="s">
        <v>49</v>
      </c>
    </row>
    <row r="7" spans="2:12" x14ac:dyDescent="0.25">
      <c r="B7" s="42" t="s">
        <v>79</v>
      </c>
      <c r="C7" s="53">
        <f>C5-C6</f>
        <v>321094.09999999998</v>
      </c>
      <c r="D7" s="42"/>
      <c r="E7" s="42"/>
      <c r="F7" s="42"/>
      <c r="H7" s="61" t="s">
        <v>50</v>
      </c>
      <c r="I7" s="57">
        <v>0.8</v>
      </c>
      <c r="J7" s="42"/>
      <c r="K7" s="61" t="s">
        <v>46</v>
      </c>
      <c r="L7" s="57">
        <v>0.05</v>
      </c>
    </row>
    <row r="8" spans="2:12" ht="30" x14ac:dyDescent="0.25">
      <c r="B8" s="63" t="s">
        <v>80</v>
      </c>
      <c r="C8" s="53">
        <f>C7*D13%</f>
        <v>321094.09999999998</v>
      </c>
      <c r="D8" s="42"/>
      <c r="E8" s="42"/>
      <c r="F8" s="42"/>
      <c r="H8" s="61" t="s">
        <v>51</v>
      </c>
      <c r="I8" s="57">
        <v>0.7</v>
      </c>
      <c r="J8" s="42"/>
      <c r="K8" s="64" t="s">
        <v>52</v>
      </c>
      <c r="L8" s="57">
        <v>0.1</v>
      </c>
    </row>
    <row r="9" spans="2:12" x14ac:dyDescent="0.25">
      <c r="B9" s="42" t="s">
        <v>81</v>
      </c>
      <c r="C9" s="58">
        <f>C6+C8</f>
        <v>350494.1</v>
      </c>
      <c r="D9" s="59" t="s">
        <v>62</v>
      </c>
      <c r="E9" s="60">
        <f>C9/10.764</f>
        <v>32561.696395392046</v>
      </c>
      <c r="F9" s="59" t="s">
        <v>63</v>
      </c>
      <c r="H9" s="61" t="s">
        <v>53</v>
      </c>
      <c r="I9" s="57">
        <v>0.6</v>
      </c>
      <c r="J9" s="42"/>
      <c r="K9" s="42" t="s">
        <v>54</v>
      </c>
      <c r="L9" s="57">
        <v>0.15</v>
      </c>
    </row>
    <row r="10" spans="2:12" x14ac:dyDescent="0.25">
      <c r="C10" s="65"/>
      <c r="H10" s="42" t="s">
        <v>55</v>
      </c>
      <c r="I10" s="57">
        <v>0.5</v>
      </c>
      <c r="J10" s="42"/>
      <c r="K10" s="42" t="s">
        <v>56</v>
      </c>
      <c r="L10" s="57">
        <v>0.2</v>
      </c>
    </row>
    <row r="11" spans="2:12" x14ac:dyDescent="0.25">
      <c r="B11" s="48" t="s">
        <v>68</v>
      </c>
      <c r="C11" s="67">
        <f>Calculation!D7</f>
        <v>2023</v>
      </c>
      <c r="H11" s="42" t="s">
        <v>57</v>
      </c>
      <c r="I11" s="57">
        <v>0.4</v>
      </c>
      <c r="J11" s="42"/>
      <c r="K11" s="42"/>
      <c r="L11" s="42"/>
    </row>
    <row r="12" spans="2:12" x14ac:dyDescent="0.25">
      <c r="B12" s="48" t="s">
        <v>69</v>
      </c>
      <c r="C12" s="67">
        <f>Calculation!D8</f>
        <v>2023</v>
      </c>
      <c r="D12" s="66">
        <v>100</v>
      </c>
      <c r="H12" s="42" t="s">
        <v>58</v>
      </c>
      <c r="I12" s="57">
        <v>0.3</v>
      </c>
      <c r="J12" s="42"/>
      <c r="K12" s="42"/>
      <c r="L12" s="42"/>
    </row>
    <row r="13" spans="2:12" x14ac:dyDescent="0.25">
      <c r="B13" s="48" t="s">
        <v>70</v>
      </c>
      <c r="C13" s="67">
        <f>C11-C12</f>
        <v>0</v>
      </c>
      <c r="D13" s="66">
        <f>D12-C13</f>
        <v>100</v>
      </c>
    </row>
    <row r="15" spans="2:12" x14ac:dyDescent="0.25">
      <c r="B15" s="42" t="s">
        <v>59</v>
      </c>
      <c r="C15" s="53">
        <v>93700</v>
      </c>
      <c r="D15" s="42"/>
      <c r="E15" s="42"/>
      <c r="F15" s="42"/>
    </row>
    <row r="16" spans="2:12" x14ac:dyDescent="0.25">
      <c r="B16" s="42" t="s">
        <v>60</v>
      </c>
      <c r="C16" s="53">
        <f>C15*5%</f>
        <v>4685</v>
      </c>
      <c r="D16" s="42"/>
      <c r="E16" s="42"/>
      <c r="F16" s="42"/>
    </row>
    <row r="17" spans="2:6" x14ac:dyDescent="0.25">
      <c r="B17" s="42" t="s">
        <v>61</v>
      </c>
      <c r="C17" s="58">
        <f>C15+C16</f>
        <v>98385</v>
      </c>
      <c r="D17" s="59" t="s">
        <v>62</v>
      </c>
      <c r="E17" s="60">
        <f>C17/10.764</f>
        <v>9140.1895206243044</v>
      </c>
      <c r="F17" s="59" t="s">
        <v>63</v>
      </c>
    </row>
    <row r="18" spans="2:6" x14ac:dyDescent="0.25">
      <c r="B18" s="42" t="s">
        <v>65</v>
      </c>
      <c r="C18" s="53">
        <v>26620</v>
      </c>
      <c r="D18" s="42"/>
      <c r="E18" s="42"/>
      <c r="F18" s="42"/>
    </row>
    <row r="19" spans="2:6" x14ac:dyDescent="0.25">
      <c r="B19" s="42" t="s">
        <v>66</v>
      </c>
      <c r="C19" s="53">
        <f>C17-C18</f>
        <v>71765</v>
      </c>
      <c r="D19" s="42"/>
      <c r="E19" s="42"/>
      <c r="F19" s="42"/>
    </row>
    <row r="20" spans="2:6" ht="45" x14ac:dyDescent="0.25">
      <c r="B20" s="63" t="s">
        <v>67</v>
      </c>
      <c r="C20" s="53">
        <f>C18*80%</f>
        <v>21296</v>
      </c>
      <c r="D20" s="42"/>
      <c r="E20" s="42"/>
      <c r="F20" s="42"/>
    </row>
    <row r="21" spans="2:6" x14ac:dyDescent="0.25">
      <c r="B21" s="42" t="s">
        <v>64</v>
      </c>
      <c r="C21" s="58">
        <f>C19+C20</f>
        <v>93061</v>
      </c>
      <c r="D21" s="59" t="s">
        <v>62</v>
      </c>
      <c r="E21" s="60">
        <f>C21/10.764</f>
        <v>8645.5778520995918</v>
      </c>
      <c r="F21" s="59" t="s">
        <v>63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/>
  </sheetViews>
  <sheetFormatPr defaultRowHeight="15" x14ac:dyDescent="0.25"/>
  <sheetData>
    <row r="1" spans="1:1" x14ac:dyDescent="0.25">
      <c r="A1" s="3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69819C3-A419-40E3-A218-F311660BDD18}">
  <dimension ref="A1:W35"/>
  <sheetViews>
    <sheetView workbookViewId="0">
      <selection activeCell="M27" sqref="M27"/>
    </sheetView>
  </sheetViews>
  <sheetFormatPr defaultRowHeight="15" x14ac:dyDescent="0.25"/>
  <cols>
    <col min="11" max="11" width="11.28515625" bestFit="1" customWidth="1"/>
    <col min="12" max="14" width="8.85546875" customWidth="1"/>
    <col min="15" max="15" width="11.28515625" bestFit="1" customWidth="1"/>
    <col min="16" max="18" width="8" customWidth="1"/>
    <col min="20" max="20" width="6.5703125" customWidth="1"/>
    <col min="21" max="21" width="13.42578125" customWidth="1"/>
  </cols>
  <sheetData>
    <row r="1" spans="1:23" ht="19.5" x14ac:dyDescent="0.3">
      <c r="A1" s="39" t="s">
        <v>29</v>
      </c>
      <c r="B1" s="39" t="s">
        <v>30</v>
      </c>
      <c r="C1" s="39" t="s">
        <v>31</v>
      </c>
      <c r="D1" s="39" t="s">
        <v>30</v>
      </c>
      <c r="E1" s="40" t="s">
        <v>32</v>
      </c>
      <c r="F1" s="40" t="s">
        <v>33</v>
      </c>
      <c r="G1" s="40" t="s">
        <v>34</v>
      </c>
      <c r="H1" s="40" t="s">
        <v>34</v>
      </c>
      <c r="I1" s="41" t="s">
        <v>35</v>
      </c>
      <c r="J1" s="41" t="s">
        <v>36</v>
      </c>
      <c r="K1" s="82"/>
      <c r="L1" s="82"/>
      <c r="M1" s="82"/>
      <c r="N1" s="82"/>
      <c r="O1" s="82"/>
      <c r="P1" s="82"/>
      <c r="Q1" s="82"/>
      <c r="R1" s="82"/>
    </row>
    <row r="2" spans="1:23" ht="16.5" x14ac:dyDescent="0.3">
      <c r="A2" s="39">
        <v>0</v>
      </c>
      <c r="B2" s="39">
        <v>0</v>
      </c>
      <c r="C2" s="39">
        <v>0</v>
      </c>
      <c r="D2" s="39">
        <v>0</v>
      </c>
      <c r="E2" s="40">
        <f t="shared" ref="E2:I23" si="0">B2/12</f>
        <v>0</v>
      </c>
      <c r="F2" s="40">
        <f t="shared" ref="F2:F30" si="1">D2/12</f>
        <v>0</v>
      </c>
      <c r="G2" s="40">
        <f t="shared" ref="G2:G30" si="2">A2+E2</f>
        <v>0</v>
      </c>
      <c r="H2" s="40">
        <f t="shared" ref="H2:H30" si="3">C2+F2</f>
        <v>0</v>
      </c>
      <c r="I2" s="41">
        <f t="shared" ref="I2:I22" si="4">G2*H2</f>
        <v>0</v>
      </c>
      <c r="J2" s="41">
        <f>I2</f>
        <v>0</v>
      </c>
      <c r="K2" s="42"/>
      <c r="L2" s="42"/>
      <c r="M2" s="42"/>
      <c r="N2" s="43"/>
      <c r="O2" s="42"/>
      <c r="P2" s="42"/>
      <c r="Q2" s="42"/>
      <c r="R2" s="42"/>
      <c r="S2" t="s">
        <v>37</v>
      </c>
      <c r="U2" t="s">
        <v>38</v>
      </c>
      <c r="V2" t="s">
        <v>39</v>
      </c>
      <c r="W2" t="s">
        <v>40</v>
      </c>
    </row>
    <row r="3" spans="1:23" ht="16.5" x14ac:dyDescent="0.3">
      <c r="A3" s="39">
        <v>0</v>
      </c>
      <c r="B3" s="39">
        <v>0</v>
      </c>
      <c r="C3" s="39">
        <v>0</v>
      </c>
      <c r="D3" s="39">
        <v>0</v>
      </c>
      <c r="E3" s="40">
        <f t="shared" si="0"/>
        <v>0</v>
      </c>
      <c r="F3" s="40">
        <f t="shared" si="1"/>
        <v>0</v>
      </c>
      <c r="G3" s="40">
        <f t="shared" si="2"/>
        <v>0</v>
      </c>
      <c r="H3" s="40">
        <f t="shared" si="3"/>
        <v>0</v>
      </c>
      <c r="I3" s="41">
        <f t="shared" si="4"/>
        <v>0</v>
      </c>
      <c r="J3" s="41">
        <f>J2+I3</f>
        <v>0</v>
      </c>
      <c r="K3" s="42"/>
      <c r="L3" s="42"/>
      <c r="M3" s="42"/>
      <c r="N3" s="43"/>
      <c r="O3" s="42"/>
      <c r="P3" s="42"/>
      <c r="Q3" s="42"/>
      <c r="R3" s="42"/>
      <c r="S3" s="37" t="s">
        <v>41</v>
      </c>
      <c r="T3" t="s">
        <v>42</v>
      </c>
      <c r="U3" t="s">
        <v>43</v>
      </c>
      <c r="V3">
        <f>27500/10.764</f>
        <v>2554.8123374210331</v>
      </c>
      <c r="W3">
        <f>24200/10.764</f>
        <v>2248.2348569305091</v>
      </c>
    </row>
    <row r="4" spans="1:23" ht="16.5" x14ac:dyDescent="0.3">
      <c r="A4" s="39">
        <v>0</v>
      </c>
      <c r="B4" s="39">
        <v>0</v>
      </c>
      <c r="C4" s="39">
        <v>0</v>
      </c>
      <c r="D4" s="39">
        <v>0</v>
      </c>
      <c r="E4" s="40">
        <f t="shared" si="0"/>
        <v>0</v>
      </c>
      <c r="F4" s="40">
        <f t="shared" si="1"/>
        <v>0</v>
      </c>
      <c r="G4" s="40">
        <f t="shared" si="2"/>
        <v>0</v>
      </c>
      <c r="H4" s="40">
        <f t="shared" si="3"/>
        <v>0</v>
      </c>
      <c r="I4" s="41">
        <f t="shared" si="4"/>
        <v>0</v>
      </c>
      <c r="J4" s="41">
        <f t="shared" ref="J4:J30" si="5">J3+I4</f>
        <v>0</v>
      </c>
      <c r="K4" s="42"/>
      <c r="L4" s="42"/>
      <c r="M4" s="42"/>
      <c r="N4" s="42"/>
      <c r="O4" s="42"/>
      <c r="P4" s="42"/>
      <c r="Q4" s="42"/>
      <c r="R4" s="42"/>
      <c r="S4" s="44" t="s">
        <v>44</v>
      </c>
      <c r="T4" s="37">
        <v>0.95</v>
      </c>
      <c r="V4" t="s">
        <v>45</v>
      </c>
      <c r="W4" t="s">
        <v>42</v>
      </c>
    </row>
    <row r="5" spans="1:23" ht="16.5" x14ac:dyDescent="0.3">
      <c r="A5" s="39">
        <v>0</v>
      </c>
      <c r="B5" s="39">
        <v>0</v>
      </c>
      <c r="C5" s="39">
        <v>0</v>
      </c>
      <c r="D5" s="39">
        <v>0</v>
      </c>
      <c r="E5" s="40">
        <f t="shared" si="0"/>
        <v>0</v>
      </c>
      <c r="F5" s="40">
        <f t="shared" si="1"/>
        <v>0</v>
      </c>
      <c r="G5" s="40">
        <f t="shared" si="2"/>
        <v>0</v>
      </c>
      <c r="H5" s="40">
        <f t="shared" si="3"/>
        <v>0</v>
      </c>
      <c r="I5" s="41">
        <f t="shared" si="4"/>
        <v>0</v>
      </c>
      <c r="J5" s="41">
        <f t="shared" si="5"/>
        <v>0</v>
      </c>
      <c r="K5" s="42"/>
      <c r="L5" s="42"/>
      <c r="M5" s="42"/>
      <c r="N5" s="42">
        <f t="shared" ref="N5:N11" si="6">L5*M5</f>
        <v>0</v>
      </c>
      <c r="O5" s="42"/>
      <c r="P5" s="42"/>
      <c r="Q5" s="42"/>
      <c r="R5" s="43"/>
      <c r="S5" s="45" t="s">
        <v>46</v>
      </c>
      <c r="T5" s="37">
        <v>0.9</v>
      </c>
      <c r="U5" t="s">
        <v>47</v>
      </c>
      <c r="V5" t="s">
        <v>48</v>
      </c>
      <c r="W5" t="s">
        <v>49</v>
      </c>
    </row>
    <row r="6" spans="1:23" ht="16.5" x14ac:dyDescent="0.3">
      <c r="A6" s="39">
        <v>0</v>
      </c>
      <c r="B6" s="39">
        <v>0</v>
      </c>
      <c r="C6" s="39">
        <v>0</v>
      </c>
      <c r="D6" s="39">
        <v>0</v>
      </c>
      <c r="E6" s="40">
        <f t="shared" si="0"/>
        <v>0</v>
      </c>
      <c r="F6" s="40">
        <f t="shared" si="1"/>
        <v>0</v>
      </c>
      <c r="G6" s="40">
        <f t="shared" si="2"/>
        <v>0</v>
      </c>
      <c r="H6" s="40">
        <f t="shared" si="3"/>
        <v>0</v>
      </c>
      <c r="I6" s="41">
        <f t="shared" si="4"/>
        <v>0</v>
      </c>
      <c r="J6" s="41">
        <f t="shared" si="5"/>
        <v>0</v>
      </c>
      <c r="K6" s="42"/>
      <c r="L6" s="42"/>
      <c r="M6" s="42"/>
      <c r="N6" s="42">
        <f t="shared" si="6"/>
        <v>0</v>
      </c>
      <c r="O6" s="42"/>
      <c r="P6" s="42"/>
      <c r="Q6" s="42"/>
      <c r="R6" s="43"/>
      <c r="S6" s="44" t="s">
        <v>50</v>
      </c>
      <c r="T6" s="37">
        <v>0.8</v>
      </c>
      <c r="V6" s="44" t="s">
        <v>46</v>
      </c>
      <c r="W6" s="37">
        <v>0.05</v>
      </c>
    </row>
    <row r="7" spans="1:23" ht="16.5" x14ac:dyDescent="0.3">
      <c r="A7" s="39">
        <v>0</v>
      </c>
      <c r="B7" s="39">
        <v>0</v>
      </c>
      <c r="C7" s="39">
        <v>0</v>
      </c>
      <c r="D7" s="39">
        <v>0</v>
      </c>
      <c r="E7" s="40">
        <f t="shared" si="0"/>
        <v>0</v>
      </c>
      <c r="F7" s="40">
        <f t="shared" si="1"/>
        <v>0</v>
      </c>
      <c r="G7" s="40">
        <f t="shared" si="2"/>
        <v>0</v>
      </c>
      <c r="H7" s="40">
        <f t="shared" si="3"/>
        <v>0</v>
      </c>
      <c r="I7" s="41">
        <f t="shared" si="4"/>
        <v>0</v>
      </c>
      <c r="J7" s="41">
        <f t="shared" si="5"/>
        <v>0</v>
      </c>
      <c r="K7" s="42"/>
      <c r="L7" s="42"/>
      <c r="M7" s="42"/>
      <c r="N7" s="42">
        <f t="shared" si="6"/>
        <v>0</v>
      </c>
      <c r="O7" s="42"/>
      <c r="P7" s="42"/>
      <c r="Q7" s="42"/>
      <c r="R7" s="43"/>
      <c r="S7" s="44" t="s">
        <v>51</v>
      </c>
      <c r="T7" s="37">
        <v>0.7</v>
      </c>
      <c r="V7" s="46" t="s">
        <v>52</v>
      </c>
      <c r="W7" s="37">
        <v>0.1</v>
      </c>
    </row>
    <row r="8" spans="1:23" ht="16.5" x14ac:dyDescent="0.3">
      <c r="A8" s="39">
        <v>0</v>
      </c>
      <c r="B8" s="39">
        <v>0</v>
      </c>
      <c r="C8" s="39">
        <v>0</v>
      </c>
      <c r="D8" s="39">
        <v>0</v>
      </c>
      <c r="E8" s="40">
        <f t="shared" si="0"/>
        <v>0</v>
      </c>
      <c r="F8" s="40">
        <f t="shared" si="1"/>
        <v>0</v>
      </c>
      <c r="G8" s="40">
        <f t="shared" si="2"/>
        <v>0</v>
      </c>
      <c r="H8" s="40">
        <f t="shared" si="3"/>
        <v>0</v>
      </c>
      <c r="I8" s="41">
        <f t="shared" si="4"/>
        <v>0</v>
      </c>
      <c r="J8" s="41">
        <f t="shared" si="5"/>
        <v>0</v>
      </c>
      <c r="K8" s="42"/>
      <c r="L8" s="42"/>
      <c r="M8" s="42"/>
      <c r="N8" s="42">
        <f t="shared" si="6"/>
        <v>0</v>
      </c>
      <c r="O8" s="42"/>
      <c r="P8" s="42"/>
      <c r="Q8" s="42"/>
      <c r="R8" s="43"/>
      <c r="S8" s="44" t="s">
        <v>53</v>
      </c>
      <c r="T8" s="37">
        <v>0.6</v>
      </c>
      <c r="V8" t="s">
        <v>54</v>
      </c>
      <c r="W8" s="37">
        <v>0.15</v>
      </c>
    </row>
    <row r="9" spans="1:23" ht="16.5" x14ac:dyDescent="0.3">
      <c r="A9" s="39">
        <v>0</v>
      </c>
      <c r="B9" s="39">
        <v>0</v>
      </c>
      <c r="C9" s="39">
        <v>0</v>
      </c>
      <c r="D9" s="39">
        <v>0</v>
      </c>
      <c r="E9" s="40">
        <f t="shared" si="0"/>
        <v>0</v>
      </c>
      <c r="F9" s="40">
        <f t="shared" si="1"/>
        <v>0</v>
      </c>
      <c r="G9" s="40">
        <f t="shared" si="2"/>
        <v>0</v>
      </c>
      <c r="H9" s="40">
        <f t="shared" si="3"/>
        <v>0</v>
      </c>
      <c r="I9" s="41">
        <f t="shared" si="4"/>
        <v>0</v>
      </c>
      <c r="J9" s="41">
        <f t="shared" si="5"/>
        <v>0</v>
      </c>
      <c r="K9" s="42"/>
      <c r="L9" s="42"/>
      <c r="M9" s="42"/>
      <c r="N9" s="42">
        <f t="shared" si="6"/>
        <v>0</v>
      </c>
      <c r="O9" s="42"/>
      <c r="P9" s="42"/>
      <c r="Q9" s="42"/>
      <c r="R9" s="43"/>
      <c r="S9" t="s">
        <v>55</v>
      </c>
      <c r="T9" s="37">
        <v>0.5</v>
      </c>
      <c r="V9" t="s">
        <v>56</v>
      </c>
      <c r="W9" s="37">
        <v>0.2</v>
      </c>
    </row>
    <row r="10" spans="1:23" ht="16.5" x14ac:dyDescent="0.3">
      <c r="A10" s="39">
        <v>0</v>
      </c>
      <c r="B10" s="39">
        <v>0</v>
      </c>
      <c r="C10" s="39">
        <v>0</v>
      </c>
      <c r="D10" s="39">
        <v>0</v>
      </c>
      <c r="E10" s="40">
        <f t="shared" si="0"/>
        <v>0</v>
      </c>
      <c r="F10" s="40">
        <f t="shared" si="1"/>
        <v>0</v>
      </c>
      <c r="G10" s="40">
        <f t="shared" si="2"/>
        <v>0</v>
      </c>
      <c r="H10" s="40">
        <f t="shared" si="3"/>
        <v>0</v>
      </c>
      <c r="I10" s="41">
        <f t="shared" si="4"/>
        <v>0</v>
      </c>
      <c r="J10" s="41">
        <f t="shared" si="5"/>
        <v>0</v>
      </c>
      <c r="K10" s="42"/>
      <c r="L10" s="42"/>
      <c r="M10" s="42"/>
      <c r="N10" s="42">
        <f t="shared" si="6"/>
        <v>0</v>
      </c>
      <c r="O10" s="42"/>
      <c r="P10" s="42"/>
      <c r="Q10" s="42"/>
      <c r="R10" s="43"/>
      <c r="S10" t="s">
        <v>57</v>
      </c>
      <c r="T10" s="37">
        <v>0.4</v>
      </c>
    </row>
    <row r="11" spans="1:23" ht="16.5" x14ac:dyDescent="0.3">
      <c r="A11" s="39">
        <v>0</v>
      </c>
      <c r="B11" s="39">
        <v>0</v>
      </c>
      <c r="C11" s="39">
        <v>0</v>
      </c>
      <c r="D11" s="39">
        <v>0</v>
      </c>
      <c r="E11" s="40">
        <f t="shared" si="0"/>
        <v>0</v>
      </c>
      <c r="F11" s="40">
        <f t="shared" si="1"/>
        <v>0</v>
      </c>
      <c r="G11" s="40">
        <f t="shared" si="2"/>
        <v>0</v>
      </c>
      <c r="H11" s="40">
        <f t="shared" si="3"/>
        <v>0</v>
      </c>
      <c r="I11" s="41">
        <f t="shared" si="4"/>
        <v>0</v>
      </c>
      <c r="J11" s="41">
        <f t="shared" si="5"/>
        <v>0</v>
      </c>
      <c r="K11" s="42"/>
      <c r="L11" s="42"/>
      <c r="M11" s="42"/>
      <c r="N11" s="42">
        <f t="shared" si="6"/>
        <v>0</v>
      </c>
      <c r="O11" s="42"/>
      <c r="P11" s="42"/>
      <c r="Q11" s="42"/>
      <c r="R11" s="43"/>
      <c r="T11" s="37"/>
    </row>
    <row r="12" spans="1:23" ht="16.5" x14ac:dyDescent="0.3">
      <c r="A12" s="39">
        <v>0</v>
      </c>
      <c r="B12" s="39">
        <v>0</v>
      </c>
      <c r="C12" s="39">
        <v>0</v>
      </c>
      <c r="D12" s="39">
        <v>0</v>
      </c>
      <c r="E12" s="40">
        <f t="shared" si="0"/>
        <v>0</v>
      </c>
      <c r="F12" s="40">
        <f t="shared" si="1"/>
        <v>0</v>
      </c>
      <c r="G12" s="40">
        <f t="shared" si="2"/>
        <v>0</v>
      </c>
      <c r="H12" s="40">
        <f t="shared" si="3"/>
        <v>0</v>
      </c>
      <c r="I12" s="47">
        <f t="shared" si="4"/>
        <v>0</v>
      </c>
      <c r="J12" s="41">
        <f>J11+I12</f>
        <v>0</v>
      </c>
      <c r="K12" s="42"/>
      <c r="L12" s="42"/>
      <c r="M12" s="42"/>
      <c r="N12" s="48">
        <f>SUM(N5:N11)</f>
        <v>0</v>
      </c>
      <c r="O12" s="42"/>
      <c r="P12" s="42"/>
      <c r="Q12" s="42"/>
      <c r="R12" s="43"/>
      <c r="S12" t="s">
        <v>58</v>
      </c>
      <c r="T12" s="37">
        <v>0.3</v>
      </c>
    </row>
    <row r="13" spans="1:23" ht="16.5" x14ac:dyDescent="0.3">
      <c r="A13" s="39">
        <v>0</v>
      </c>
      <c r="B13" s="39">
        <v>0</v>
      </c>
      <c r="C13" s="39">
        <v>0</v>
      </c>
      <c r="D13" s="39">
        <v>0</v>
      </c>
      <c r="E13" s="40">
        <f t="shared" si="0"/>
        <v>0</v>
      </c>
      <c r="F13" s="40">
        <f t="shared" si="1"/>
        <v>0</v>
      </c>
      <c r="G13" s="40">
        <f t="shared" si="2"/>
        <v>0</v>
      </c>
      <c r="H13" s="40">
        <f t="shared" si="3"/>
        <v>0</v>
      </c>
      <c r="I13" s="41">
        <f t="shared" si="4"/>
        <v>0</v>
      </c>
      <c r="J13" s="41">
        <f t="shared" si="5"/>
        <v>0</v>
      </c>
      <c r="K13" s="42"/>
      <c r="L13" s="42"/>
      <c r="M13" s="42"/>
      <c r="N13" s="42"/>
      <c r="O13" s="42"/>
      <c r="P13" s="42"/>
      <c r="Q13" s="42"/>
      <c r="R13" s="43"/>
    </row>
    <row r="14" spans="1:23" ht="16.5" x14ac:dyDescent="0.3">
      <c r="A14" s="39">
        <v>0</v>
      </c>
      <c r="B14" s="39">
        <v>0</v>
      </c>
      <c r="C14" s="39">
        <v>0</v>
      </c>
      <c r="D14" s="39">
        <v>0</v>
      </c>
      <c r="E14" s="40">
        <f t="shared" si="0"/>
        <v>0</v>
      </c>
      <c r="F14" s="40">
        <f t="shared" si="1"/>
        <v>0</v>
      </c>
      <c r="G14" s="40">
        <f t="shared" si="2"/>
        <v>0</v>
      </c>
      <c r="H14" s="40">
        <f t="shared" si="3"/>
        <v>0</v>
      </c>
      <c r="I14" s="41">
        <f t="shared" si="4"/>
        <v>0</v>
      </c>
      <c r="J14" s="41">
        <f t="shared" si="5"/>
        <v>0</v>
      </c>
      <c r="K14" s="42"/>
      <c r="L14" s="42"/>
      <c r="M14" s="42"/>
      <c r="N14" s="48">
        <f>L14*M14</f>
        <v>0</v>
      </c>
      <c r="O14" s="42"/>
      <c r="P14" s="42"/>
      <c r="Q14" s="42"/>
      <c r="R14" s="43"/>
    </row>
    <row r="15" spans="1:23" ht="16.5" x14ac:dyDescent="0.3">
      <c r="A15" s="39">
        <v>0</v>
      </c>
      <c r="B15" s="39">
        <v>0</v>
      </c>
      <c r="C15" s="39">
        <v>0</v>
      </c>
      <c r="D15" s="39">
        <v>0</v>
      </c>
      <c r="E15" s="49">
        <f t="shared" si="0"/>
        <v>0</v>
      </c>
      <c r="F15" s="49">
        <f t="shared" si="1"/>
        <v>0</v>
      </c>
      <c r="G15" s="49">
        <f t="shared" si="2"/>
        <v>0</v>
      </c>
      <c r="H15" s="49">
        <f t="shared" si="3"/>
        <v>0</v>
      </c>
      <c r="I15" s="47">
        <f t="shared" si="4"/>
        <v>0</v>
      </c>
      <c r="J15" s="41">
        <f t="shared" si="5"/>
        <v>0</v>
      </c>
      <c r="K15" s="42"/>
      <c r="L15" s="42"/>
      <c r="M15" s="42"/>
      <c r="N15" s="42"/>
      <c r="O15" s="42"/>
      <c r="P15" s="42"/>
      <c r="Q15" s="42"/>
      <c r="R15" s="43"/>
    </row>
    <row r="16" spans="1:23" ht="16.5" x14ac:dyDescent="0.3">
      <c r="A16" s="39">
        <v>0</v>
      </c>
      <c r="B16" s="39">
        <v>0</v>
      </c>
      <c r="C16" s="39">
        <v>0</v>
      </c>
      <c r="D16" s="39">
        <v>0</v>
      </c>
      <c r="E16" s="40">
        <f>B16/12</f>
        <v>0</v>
      </c>
      <c r="F16" s="40">
        <f>D16/12</f>
        <v>0</v>
      </c>
      <c r="G16" s="40">
        <f>A16+E16</f>
        <v>0</v>
      </c>
      <c r="H16" s="40">
        <f>C16+F16</f>
        <v>0</v>
      </c>
      <c r="I16" s="41">
        <f t="shared" si="4"/>
        <v>0</v>
      </c>
      <c r="J16" s="41">
        <f t="shared" si="5"/>
        <v>0</v>
      </c>
      <c r="K16" s="42"/>
      <c r="L16" s="42"/>
      <c r="M16" s="42"/>
      <c r="N16" s="43"/>
      <c r="O16" s="42"/>
      <c r="P16" s="42"/>
      <c r="Q16" s="42"/>
      <c r="R16" s="43"/>
    </row>
    <row r="17" spans="1:21" ht="16.5" x14ac:dyDescent="0.3">
      <c r="A17" s="39">
        <v>0</v>
      </c>
      <c r="B17" s="39">
        <v>0</v>
      </c>
      <c r="C17" s="39">
        <v>0</v>
      </c>
      <c r="D17" s="39">
        <v>0</v>
      </c>
      <c r="E17" s="40">
        <f>B17/12</f>
        <v>0</v>
      </c>
      <c r="F17" s="40">
        <f>D17/12</f>
        <v>0</v>
      </c>
      <c r="G17" s="40">
        <f>A17+E17</f>
        <v>0</v>
      </c>
      <c r="H17" s="40">
        <f>C17+F17</f>
        <v>0</v>
      </c>
      <c r="I17" s="41">
        <f t="shared" si="4"/>
        <v>0</v>
      </c>
      <c r="J17" s="41">
        <f t="shared" si="5"/>
        <v>0</v>
      </c>
      <c r="K17" s="42"/>
      <c r="L17" s="42"/>
      <c r="M17" s="42"/>
      <c r="N17" s="43"/>
      <c r="O17" s="42"/>
      <c r="P17" s="42"/>
      <c r="Q17" s="42"/>
      <c r="R17" s="43"/>
    </row>
    <row r="18" spans="1:21" ht="16.5" x14ac:dyDescent="0.3">
      <c r="A18" s="39">
        <v>0</v>
      </c>
      <c r="B18" s="39">
        <v>0</v>
      </c>
      <c r="C18" s="39">
        <v>0</v>
      </c>
      <c r="D18" s="39">
        <v>0</v>
      </c>
      <c r="E18" s="49">
        <f>B18/12</f>
        <v>0</v>
      </c>
      <c r="F18" s="49">
        <f>D18/12</f>
        <v>0</v>
      </c>
      <c r="G18" s="49">
        <f>A18+E18</f>
        <v>0</v>
      </c>
      <c r="H18" s="49">
        <f>C18+F18</f>
        <v>0</v>
      </c>
      <c r="I18" s="47">
        <f>G18*H18</f>
        <v>0</v>
      </c>
      <c r="J18" s="41">
        <f t="shared" si="5"/>
        <v>0</v>
      </c>
      <c r="K18" s="42"/>
      <c r="L18" s="42"/>
      <c r="M18" s="42"/>
      <c r="N18" s="43"/>
      <c r="O18" s="42"/>
      <c r="P18" s="42"/>
      <c r="Q18" s="42"/>
      <c r="R18" s="43"/>
    </row>
    <row r="19" spans="1:21" ht="16.5" x14ac:dyDescent="0.3">
      <c r="A19" s="39">
        <v>0</v>
      </c>
      <c r="B19" s="39">
        <v>0</v>
      </c>
      <c r="C19" s="39">
        <v>0</v>
      </c>
      <c r="D19" s="39">
        <v>0</v>
      </c>
      <c r="E19" s="49">
        <f t="shared" si="0"/>
        <v>0</v>
      </c>
      <c r="F19" s="49">
        <f t="shared" si="1"/>
        <v>0</v>
      </c>
      <c r="G19" s="49">
        <f t="shared" si="2"/>
        <v>0</v>
      </c>
      <c r="H19" s="49">
        <f t="shared" si="3"/>
        <v>0</v>
      </c>
      <c r="I19" s="47">
        <f t="shared" si="4"/>
        <v>0</v>
      </c>
      <c r="J19" s="41">
        <f t="shared" si="5"/>
        <v>0</v>
      </c>
      <c r="K19" s="42"/>
      <c r="L19" s="42"/>
      <c r="M19" s="42"/>
      <c r="N19" s="43"/>
      <c r="O19" s="42"/>
      <c r="P19" s="42"/>
      <c r="Q19" s="42"/>
      <c r="R19" s="43"/>
    </row>
    <row r="20" spans="1:21" ht="16.5" x14ac:dyDescent="0.3">
      <c r="A20" s="39">
        <v>0</v>
      </c>
      <c r="B20" s="39">
        <v>0</v>
      </c>
      <c r="C20" s="39">
        <v>0</v>
      </c>
      <c r="D20" s="39">
        <v>0</v>
      </c>
      <c r="E20" s="49">
        <f>B20/12</f>
        <v>0</v>
      </c>
      <c r="F20" s="49">
        <f>D20/12</f>
        <v>0</v>
      </c>
      <c r="G20" s="49">
        <f>A20+E20</f>
        <v>0</v>
      </c>
      <c r="H20" s="49">
        <f>C20+F20</f>
        <v>0</v>
      </c>
      <c r="I20" s="47">
        <f>G20*H20</f>
        <v>0</v>
      </c>
      <c r="J20" s="41">
        <f>J19+I20</f>
        <v>0</v>
      </c>
      <c r="K20" s="42"/>
      <c r="L20" s="42"/>
      <c r="M20" s="42"/>
      <c r="N20" s="43"/>
      <c r="O20" s="42"/>
      <c r="P20" s="50"/>
      <c r="Q20" s="50"/>
      <c r="R20" s="43"/>
    </row>
    <row r="21" spans="1:21" ht="16.5" x14ac:dyDescent="0.3">
      <c r="A21" s="39">
        <v>0</v>
      </c>
      <c r="B21" s="39">
        <v>0</v>
      </c>
      <c r="C21" s="39">
        <v>0</v>
      </c>
      <c r="D21" s="39">
        <v>0</v>
      </c>
      <c r="E21" s="49">
        <f t="shared" si="0"/>
        <v>0</v>
      </c>
      <c r="F21" s="49">
        <f t="shared" si="1"/>
        <v>0</v>
      </c>
      <c r="G21" s="49">
        <f t="shared" si="2"/>
        <v>0</v>
      </c>
      <c r="H21" s="49">
        <f t="shared" si="3"/>
        <v>0</v>
      </c>
      <c r="I21" s="47">
        <f t="shared" si="4"/>
        <v>0</v>
      </c>
      <c r="J21" s="41">
        <f t="shared" si="5"/>
        <v>0</v>
      </c>
      <c r="K21" s="42"/>
      <c r="L21" s="42"/>
      <c r="M21" s="42"/>
      <c r="N21" s="51"/>
      <c r="O21" s="42"/>
      <c r="P21" s="42"/>
      <c r="Q21" s="42"/>
      <c r="R21" s="43"/>
      <c r="S21" s="5"/>
      <c r="U21" s="2"/>
    </row>
    <row r="22" spans="1:21" ht="16.5" x14ac:dyDescent="0.3">
      <c r="A22" s="39">
        <v>0</v>
      </c>
      <c r="B22" s="39">
        <v>0</v>
      </c>
      <c r="C22" s="39">
        <v>0</v>
      </c>
      <c r="D22" s="39">
        <v>0</v>
      </c>
      <c r="E22" s="49">
        <f t="shared" si="0"/>
        <v>0</v>
      </c>
      <c r="F22" s="49">
        <f t="shared" si="1"/>
        <v>0</v>
      </c>
      <c r="G22" s="49">
        <f t="shared" si="2"/>
        <v>0</v>
      </c>
      <c r="H22" s="49">
        <f t="shared" si="3"/>
        <v>0</v>
      </c>
      <c r="I22" s="47">
        <f t="shared" si="4"/>
        <v>0</v>
      </c>
      <c r="J22" s="41">
        <f t="shared" si="5"/>
        <v>0</v>
      </c>
      <c r="K22" s="42"/>
      <c r="L22" s="42"/>
      <c r="M22" s="42"/>
      <c r="N22" s="43"/>
      <c r="O22" s="42"/>
      <c r="P22" s="42"/>
      <c r="Q22" s="42"/>
      <c r="R22" s="43"/>
    </row>
    <row r="23" spans="1:21" ht="16.5" x14ac:dyDescent="0.3">
      <c r="A23" s="39">
        <v>0</v>
      </c>
      <c r="B23" s="39">
        <v>0</v>
      </c>
      <c r="C23" s="39">
        <v>0</v>
      </c>
      <c r="D23" s="39">
        <v>0</v>
      </c>
      <c r="E23" s="49">
        <f t="shared" si="0"/>
        <v>0</v>
      </c>
      <c r="F23" s="49">
        <f t="shared" si="0"/>
        <v>0</v>
      </c>
      <c r="G23" s="49">
        <f t="shared" si="0"/>
        <v>0</v>
      </c>
      <c r="H23" s="49">
        <f t="shared" si="0"/>
        <v>0</v>
      </c>
      <c r="I23" s="49">
        <f t="shared" si="0"/>
        <v>0</v>
      </c>
      <c r="J23" s="41">
        <f t="shared" si="5"/>
        <v>0</v>
      </c>
      <c r="K23" s="42"/>
      <c r="L23" s="42"/>
      <c r="M23" s="42"/>
      <c r="N23" s="43"/>
      <c r="O23" s="42"/>
      <c r="P23" s="42"/>
      <c r="Q23" s="42"/>
      <c r="R23" s="43"/>
    </row>
    <row r="24" spans="1:21" ht="16.5" x14ac:dyDescent="0.3">
      <c r="A24" s="39">
        <v>0</v>
      </c>
      <c r="B24" s="39">
        <v>0</v>
      </c>
      <c r="C24" s="39">
        <v>0</v>
      </c>
      <c r="D24" s="39">
        <v>0</v>
      </c>
      <c r="E24" s="49">
        <f t="shared" ref="E24:I30" si="7">B24/12</f>
        <v>0</v>
      </c>
      <c r="F24" s="49">
        <f t="shared" si="7"/>
        <v>0</v>
      </c>
      <c r="G24" s="49">
        <f t="shared" si="7"/>
        <v>0</v>
      </c>
      <c r="H24" s="49">
        <f t="shared" si="7"/>
        <v>0</v>
      </c>
      <c r="I24" s="49">
        <f t="shared" si="7"/>
        <v>0</v>
      </c>
      <c r="J24" s="41">
        <f t="shared" si="5"/>
        <v>0</v>
      </c>
      <c r="K24" s="42"/>
      <c r="L24" s="42"/>
      <c r="M24" s="52"/>
      <c r="N24" s="51"/>
      <c r="O24" s="48"/>
      <c r="P24" s="42"/>
      <c r="Q24" s="42"/>
      <c r="R24" s="48"/>
    </row>
    <row r="25" spans="1:21" ht="16.5" x14ac:dyDescent="0.3">
      <c r="A25" s="39">
        <v>0</v>
      </c>
      <c r="B25" s="39">
        <v>0</v>
      </c>
      <c r="C25" s="39">
        <v>0</v>
      </c>
      <c r="D25" s="39">
        <v>0</v>
      </c>
      <c r="E25" s="49">
        <f t="shared" si="7"/>
        <v>0</v>
      </c>
      <c r="F25" s="49">
        <f t="shared" si="7"/>
        <v>0</v>
      </c>
      <c r="G25" s="49">
        <f t="shared" si="7"/>
        <v>0</v>
      </c>
      <c r="H25" s="49">
        <f t="shared" si="7"/>
        <v>0</v>
      </c>
      <c r="I25" s="49">
        <f t="shared" si="7"/>
        <v>0</v>
      </c>
      <c r="J25" s="41">
        <f t="shared" si="5"/>
        <v>0</v>
      </c>
      <c r="K25" s="42"/>
      <c r="L25" s="42"/>
      <c r="M25" s="52"/>
      <c r="N25" s="42"/>
      <c r="O25" s="42"/>
      <c r="P25" s="42"/>
      <c r="Q25" s="42"/>
      <c r="R25" s="42"/>
    </row>
    <row r="26" spans="1:21" ht="16.5" x14ac:dyDescent="0.3">
      <c r="A26" s="39">
        <v>0</v>
      </c>
      <c r="B26" s="39">
        <v>0</v>
      </c>
      <c r="C26" s="39">
        <v>0</v>
      </c>
      <c r="D26" s="39">
        <v>0</v>
      </c>
      <c r="E26" s="49">
        <f t="shared" si="7"/>
        <v>0</v>
      </c>
      <c r="F26" s="49">
        <f t="shared" si="7"/>
        <v>0</v>
      </c>
      <c r="G26" s="49">
        <f t="shared" si="7"/>
        <v>0</v>
      </c>
      <c r="H26" s="49">
        <f t="shared" si="7"/>
        <v>0</v>
      </c>
      <c r="I26" s="49">
        <f t="shared" si="7"/>
        <v>0</v>
      </c>
      <c r="J26" s="41">
        <f t="shared" si="5"/>
        <v>0</v>
      </c>
      <c r="K26" s="42"/>
      <c r="L26" s="42"/>
      <c r="M26" s="52"/>
      <c r="N26" s="42"/>
      <c r="O26" s="42"/>
      <c r="P26" s="42"/>
      <c r="Q26" s="42"/>
      <c r="R26" s="42"/>
    </row>
    <row r="27" spans="1:21" ht="16.5" x14ac:dyDescent="0.3">
      <c r="A27" s="39">
        <v>0</v>
      </c>
      <c r="B27" s="39">
        <v>0</v>
      </c>
      <c r="C27" s="39">
        <v>0</v>
      </c>
      <c r="D27" s="39">
        <v>0</v>
      </c>
      <c r="E27" s="49">
        <f t="shared" si="7"/>
        <v>0</v>
      </c>
      <c r="F27" s="49">
        <f t="shared" si="7"/>
        <v>0</v>
      </c>
      <c r="G27" s="49">
        <f t="shared" si="7"/>
        <v>0</v>
      </c>
      <c r="H27" s="49">
        <f t="shared" si="7"/>
        <v>0</v>
      </c>
      <c r="I27" s="49">
        <f t="shared" si="7"/>
        <v>0</v>
      </c>
      <c r="J27" s="41">
        <f t="shared" si="5"/>
        <v>0</v>
      </c>
      <c r="K27" s="42"/>
      <c r="L27" s="42"/>
      <c r="M27" s="42"/>
      <c r="N27" s="42"/>
      <c r="O27" s="42"/>
      <c r="P27" s="42"/>
      <c r="Q27" s="42"/>
      <c r="R27" s="42"/>
    </row>
    <row r="28" spans="1:21" ht="16.5" x14ac:dyDescent="0.3">
      <c r="A28" s="39">
        <v>0</v>
      </c>
      <c r="B28" s="39">
        <v>0</v>
      </c>
      <c r="C28" s="39">
        <v>0</v>
      </c>
      <c r="D28" s="39">
        <v>0</v>
      </c>
      <c r="E28" s="49">
        <f t="shared" si="7"/>
        <v>0</v>
      </c>
      <c r="F28" s="49">
        <f t="shared" si="7"/>
        <v>0</v>
      </c>
      <c r="G28" s="49">
        <f t="shared" si="7"/>
        <v>0</v>
      </c>
      <c r="H28" s="49">
        <f t="shared" si="7"/>
        <v>0</v>
      </c>
      <c r="I28" s="49">
        <f t="shared" si="7"/>
        <v>0</v>
      </c>
      <c r="J28" s="41">
        <f t="shared" si="5"/>
        <v>0</v>
      </c>
      <c r="K28" s="42"/>
      <c r="L28" s="42"/>
      <c r="M28" s="42"/>
      <c r="N28" s="42"/>
      <c r="O28" s="42"/>
      <c r="P28" s="42"/>
      <c r="Q28" s="42"/>
      <c r="R28" s="42"/>
    </row>
    <row r="29" spans="1:21" ht="16.5" x14ac:dyDescent="0.3">
      <c r="A29" s="39">
        <v>0</v>
      </c>
      <c r="B29" s="39">
        <v>0</v>
      </c>
      <c r="C29" s="39">
        <v>0</v>
      </c>
      <c r="D29" s="39">
        <v>0</v>
      </c>
      <c r="E29" s="49">
        <f t="shared" si="7"/>
        <v>0</v>
      </c>
      <c r="F29" s="49">
        <f t="shared" si="1"/>
        <v>0</v>
      </c>
      <c r="G29" s="49">
        <f t="shared" si="2"/>
        <v>0</v>
      </c>
      <c r="H29" s="49">
        <f t="shared" si="3"/>
        <v>0</v>
      </c>
      <c r="I29" s="47">
        <f t="shared" ref="I29:I30" si="8">G29*H29</f>
        <v>0</v>
      </c>
      <c r="J29" s="41">
        <f t="shared" si="5"/>
        <v>0</v>
      </c>
      <c r="K29" s="42"/>
      <c r="L29" s="42"/>
      <c r="M29" s="42"/>
      <c r="N29" s="42"/>
      <c r="O29" s="42"/>
      <c r="P29" s="53"/>
      <c r="Q29" s="53"/>
      <c r="R29" s="42"/>
    </row>
    <row r="30" spans="1:21" ht="16.5" x14ac:dyDescent="0.3">
      <c r="A30" s="39">
        <v>0</v>
      </c>
      <c r="B30" s="39">
        <v>0</v>
      </c>
      <c r="C30" s="39">
        <v>0</v>
      </c>
      <c r="D30" s="39">
        <v>0</v>
      </c>
      <c r="E30" s="49">
        <f t="shared" si="7"/>
        <v>0</v>
      </c>
      <c r="F30" s="49">
        <f t="shared" si="1"/>
        <v>0</v>
      </c>
      <c r="G30" s="49">
        <f t="shared" si="2"/>
        <v>0</v>
      </c>
      <c r="H30" s="49">
        <f t="shared" si="3"/>
        <v>0</v>
      </c>
      <c r="I30" s="47">
        <f t="shared" si="8"/>
        <v>0</v>
      </c>
      <c r="J30" s="41">
        <f t="shared" si="5"/>
        <v>0</v>
      </c>
      <c r="K30" s="42"/>
      <c r="L30" s="42"/>
      <c r="M30" s="42"/>
      <c r="N30" s="42"/>
      <c r="O30" s="42"/>
      <c r="P30" s="54"/>
      <c r="Q30" s="54"/>
      <c r="R30" s="42"/>
    </row>
    <row r="33" spans="13:17" x14ac:dyDescent="0.25">
      <c r="M33" s="3"/>
      <c r="P33" s="55"/>
      <c r="Q33" s="55"/>
    </row>
    <row r="34" spans="13:17" x14ac:dyDescent="0.25">
      <c r="M34" s="3"/>
    </row>
    <row r="35" spans="13:17" x14ac:dyDescent="0.25">
      <c r="M35" s="3"/>
    </row>
  </sheetData>
  <mergeCells count="2">
    <mergeCell ref="K1:N1"/>
    <mergeCell ref="O1:R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C72C9C-005D-4299-97F9-FD1F19952B65}">
  <dimension ref="A1:J84"/>
  <sheetViews>
    <sheetView workbookViewId="0">
      <selection activeCell="J25" sqref="J25"/>
    </sheetView>
  </sheetViews>
  <sheetFormatPr defaultRowHeight="15" x14ac:dyDescent="0.25"/>
  <cols>
    <col min="1" max="1" width="21.7109375" bestFit="1" customWidth="1"/>
    <col min="2" max="2" width="13.42578125" bestFit="1" customWidth="1"/>
    <col min="3" max="3" width="17.140625" style="13" customWidth="1"/>
    <col min="4" max="4" width="12.5703125" style="13" bestFit="1" customWidth="1"/>
    <col min="5" max="5" width="14.28515625" bestFit="1" customWidth="1"/>
    <col min="6" max="6" width="11.5703125" bestFit="1" customWidth="1"/>
  </cols>
  <sheetData>
    <row r="1" spans="1:10" x14ac:dyDescent="0.25">
      <c r="A1" s="7"/>
      <c r="B1" s="8"/>
      <c r="C1" s="9"/>
      <c r="D1" s="10"/>
      <c r="F1" s="11"/>
    </row>
    <row r="2" spans="1:10" x14ac:dyDescent="0.25">
      <c r="A2" s="12"/>
      <c r="D2" s="14"/>
      <c r="F2" s="15"/>
    </row>
    <row r="3" spans="1:10" x14ac:dyDescent="0.25">
      <c r="A3" s="12" t="s">
        <v>13</v>
      </c>
      <c r="B3" s="16"/>
      <c r="C3" s="17">
        <v>11500</v>
      </c>
      <c r="D3" s="20" t="s">
        <v>75</v>
      </c>
      <c r="E3" s="3" t="s">
        <v>86</v>
      </c>
      <c r="F3" s="15"/>
    </row>
    <row r="4" spans="1:10" ht="30" x14ac:dyDescent="0.25">
      <c r="A4" s="19" t="s">
        <v>14</v>
      </c>
      <c r="B4" s="16"/>
      <c r="C4" s="17">
        <v>3000</v>
      </c>
      <c r="D4" s="20"/>
      <c r="F4" s="15"/>
    </row>
    <row r="5" spans="1:10" x14ac:dyDescent="0.25">
      <c r="A5" s="12" t="s">
        <v>15</v>
      </c>
      <c r="B5" s="16"/>
      <c r="C5" s="17">
        <f>C3-C4</f>
        <v>8500</v>
      </c>
      <c r="D5" s="20"/>
      <c r="F5" s="15"/>
    </row>
    <row r="6" spans="1:10" x14ac:dyDescent="0.25">
      <c r="A6" s="12" t="s">
        <v>16</v>
      </c>
      <c r="B6" s="16"/>
      <c r="C6" s="17">
        <f>C4</f>
        <v>3000</v>
      </c>
      <c r="D6" s="20"/>
      <c r="F6" s="15"/>
    </row>
    <row r="7" spans="1:10" x14ac:dyDescent="0.25">
      <c r="A7" s="12" t="s">
        <v>17</v>
      </c>
      <c r="B7" s="21"/>
      <c r="C7" s="22">
        <f>D7-D8</f>
        <v>0</v>
      </c>
      <c r="D7" s="22">
        <v>2023</v>
      </c>
      <c r="F7" s="15"/>
    </row>
    <row r="8" spans="1:10" x14ac:dyDescent="0.25">
      <c r="A8" s="12" t="s">
        <v>18</v>
      </c>
      <c r="B8" s="21"/>
      <c r="C8" s="22">
        <f>C9-C7</f>
        <v>60</v>
      </c>
      <c r="D8" s="22">
        <v>2023</v>
      </c>
      <c r="F8" s="15"/>
    </row>
    <row r="9" spans="1:10" x14ac:dyDescent="0.25">
      <c r="A9" s="12" t="s">
        <v>19</v>
      </c>
      <c r="B9" s="21"/>
      <c r="C9" s="22">
        <v>60</v>
      </c>
      <c r="D9" s="22"/>
      <c r="F9" s="15"/>
    </row>
    <row r="10" spans="1:10" ht="30" x14ac:dyDescent="0.25">
      <c r="A10" s="19" t="s">
        <v>20</v>
      </c>
      <c r="B10" s="21"/>
      <c r="C10" s="22">
        <f>90*C7/C9</f>
        <v>0</v>
      </c>
      <c r="D10" s="22"/>
      <c r="F10" s="15"/>
      <c r="I10">
        <v>34.25</v>
      </c>
      <c r="J10">
        <f>I10*10.764</f>
        <v>368.66699999999997</v>
      </c>
    </row>
    <row r="11" spans="1:10" x14ac:dyDescent="0.25">
      <c r="A11" s="12"/>
      <c r="B11" s="23"/>
      <c r="C11" s="24">
        <f>C10%</f>
        <v>0</v>
      </c>
      <c r="D11" s="24"/>
      <c r="F11" s="15"/>
      <c r="I11">
        <v>2.4300000000000002</v>
      </c>
      <c r="J11">
        <f>I11*10.764</f>
        <v>26.15652</v>
      </c>
    </row>
    <row r="12" spans="1:10" x14ac:dyDescent="0.25">
      <c r="A12" s="12" t="s">
        <v>21</v>
      </c>
      <c r="B12" s="16"/>
      <c r="C12" s="17">
        <f>C6*C11</f>
        <v>0</v>
      </c>
      <c r="D12" s="20"/>
      <c r="F12" s="15"/>
      <c r="J12">
        <f>SUM(J10:J11)</f>
        <v>394.82351999999997</v>
      </c>
    </row>
    <row r="13" spans="1:10" x14ac:dyDescent="0.25">
      <c r="A13" s="12" t="s">
        <v>22</v>
      </c>
      <c r="B13" s="16"/>
      <c r="C13" s="17">
        <f>C6-C12</f>
        <v>3000</v>
      </c>
      <c r="D13" s="20"/>
      <c r="F13" s="15"/>
    </row>
    <row r="14" spans="1:10" x14ac:dyDescent="0.25">
      <c r="A14" s="12" t="s">
        <v>15</v>
      </c>
      <c r="B14" s="16"/>
      <c r="C14" s="17">
        <f>C5</f>
        <v>8500</v>
      </c>
      <c r="D14" s="20"/>
      <c r="F14" s="15"/>
    </row>
    <row r="15" spans="1:10" x14ac:dyDescent="0.25">
      <c r="B15" s="16"/>
      <c r="C15" s="17"/>
      <c r="D15" s="20"/>
      <c r="F15" s="15"/>
    </row>
    <row r="16" spans="1:10" x14ac:dyDescent="0.25">
      <c r="A16" s="25" t="s">
        <v>23</v>
      </c>
      <c r="B16" s="26"/>
      <c r="C16" s="18">
        <f>C14+C13</f>
        <v>11500</v>
      </c>
      <c r="D16" s="20"/>
      <c r="F16" s="15"/>
    </row>
    <row r="17" spans="1:6" x14ac:dyDescent="0.25">
      <c r="B17" s="21"/>
      <c r="C17" s="22"/>
      <c r="D17" s="22"/>
      <c r="F17" s="15"/>
    </row>
    <row r="18" spans="1:6" x14ac:dyDescent="0.25">
      <c r="A18" s="72" t="str">
        <f>E3</f>
        <v>carpet</v>
      </c>
      <c r="B18" s="4"/>
      <c r="C18" s="27">
        <v>395</v>
      </c>
      <c r="D18" s="22"/>
      <c r="F18" s="15"/>
    </row>
    <row r="19" spans="1:6" x14ac:dyDescent="0.25">
      <c r="A19" s="12" t="s">
        <v>73</v>
      </c>
      <c r="B19" s="3"/>
      <c r="C19" s="28">
        <f>C18*C16</f>
        <v>4542500</v>
      </c>
      <c r="D19" s="29"/>
      <c r="E19" s="66"/>
      <c r="F19" s="30"/>
    </row>
    <row r="20" spans="1:6" x14ac:dyDescent="0.25">
      <c r="A20" s="12" t="s">
        <v>24</v>
      </c>
      <c r="C20" s="31">
        <f>C19*90%</f>
        <v>4088250</v>
      </c>
      <c r="D20" s="28"/>
      <c r="F20" s="15"/>
    </row>
    <row r="21" spans="1:6" x14ac:dyDescent="0.25">
      <c r="A21" s="12" t="s">
        <v>25</v>
      </c>
      <c r="C21" s="31">
        <f>C19*80%</f>
        <v>3634000</v>
      </c>
      <c r="D21" s="31"/>
      <c r="F21" s="15"/>
    </row>
    <row r="22" spans="1:6" x14ac:dyDescent="0.25">
      <c r="A22" s="12"/>
      <c r="D22" s="22"/>
      <c r="F22" s="32"/>
    </row>
    <row r="23" spans="1:6" x14ac:dyDescent="0.25">
      <c r="A23" s="33" t="s">
        <v>26</v>
      </c>
      <c r="B23" s="34"/>
      <c r="C23" s="35">
        <f>C4*C18</f>
        <v>1185000</v>
      </c>
      <c r="D23" s="35"/>
    </row>
    <row r="24" spans="1:6" x14ac:dyDescent="0.25">
      <c r="A24" s="12" t="s">
        <v>27</v>
      </c>
    </row>
    <row r="25" spans="1:6" x14ac:dyDescent="0.25">
      <c r="A25" s="36" t="s">
        <v>28</v>
      </c>
      <c r="B25" s="13"/>
      <c r="C25" s="31">
        <f>C19*0.025/12</f>
        <v>9463.5416666666661</v>
      </c>
      <c r="D25" s="31"/>
    </row>
    <row r="26" spans="1:6" x14ac:dyDescent="0.25">
      <c r="C26" s="31"/>
      <c r="D26" s="31"/>
    </row>
    <row r="27" spans="1:6" x14ac:dyDescent="0.25">
      <c r="C27" s="31"/>
      <c r="D27" s="31"/>
    </row>
    <row r="28" spans="1:6" x14ac:dyDescent="0.25">
      <c r="C28"/>
      <c r="D28"/>
    </row>
    <row r="29" spans="1:6" x14ac:dyDescent="0.25">
      <c r="C29"/>
      <c r="D29"/>
    </row>
    <row r="30" spans="1:6" x14ac:dyDescent="0.25">
      <c r="C30"/>
      <c r="D30"/>
    </row>
    <row r="31" spans="1:6" x14ac:dyDescent="0.25">
      <c r="C31"/>
      <c r="D31"/>
    </row>
    <row r="32" spans="1:6" x14ac:dyDescent="0.25">
      <c r="C32"/>
      <c r="D32"/>
    </row>
    <row r="33" spans="1:4" x14ac:dyDescent="0.25">
      <c r="C33"/>
      <c r="D33"/>
    </row>
    <row r="34" spans="1:4" x14ac:dyDescent="0.25">
      <c r="C34"/>
      <c r="D34"/>
    </row>
    <row r="35" spans="1:4" x14ac:dyDescent="0.25">
      <c r="C35"/>
      <c r="D35"/>
    </row>
    <row r="36" spans="1:4" x14ac:dyDescent="0.25">
      <c r="C36"/>
      <c r="D36"/>
    </row>
    <row r="37" spans="1:4" x14ac:dyDescent="0.25">
      <c r="C37"/>
      <c r="D37"/>
    </row>
    <row r="38" spans="1:4" x14ac:dyDescent="0.25">
      <c r="C38"/>
      <c r="D38"/>
    </row>
    <row r="39" spans="1:4" x14ac:dyDescent="0.25">
      <c r="C39"/>
      <c r="D39"/>
    </row>
    <row r="40" spans="1:4" x14ac:dyDescent="0.25">
      <c r="C40"/>
      <c r="D40"/>
    </row>
    <row r="46" spans="1:4" x14ac:dyDescent="0.25">
      <c r="A46" s="37"/>
    </row>
    <row r="59" spans="1:1" ht="15.75" x14ac:dyDescent="0.25">
      <c r="A59" s="38"/>
    </row>
    <row r="60" spans="1:1" ht="15.75" x14ac:dyDescent="0.25">
      <c r="A60" s="38"/>
    </row>
    <row r="61" spans="1:1" ht="15.75" x14ac:dyDescent="0.25">
      <c r="A61" s="38"/>
    </row>
    <row r="62" spans="1:1" ht="15.75" x14ac:dyDescent="0.25">
      <c r="A62" s="38"/>
    </row>
    <row r="63" spans="1:1" ht="15.75" x14ac:dyDescent="0.25">
      <c r="A63" s="38"/>
    </row>
    <row r="64" spans="1:1" ht="15.75" x14ac:dyDescent="0.25">
      <c r="A64" s="38"/>
    </row>
    <row r="65" spans="1:1" ht="15.75" x14ac:dyDescent="0.25">
      <c r="A65" s="38"/>
    </row>
    <row r="84" spans="3:3" x14ac:dyDescent="0.25">
      <c r="C84" s="13">
        <f>C83*C82</f>
        <v>0</v>
      </c>
    </row>
  </sheetData>
  <pageMargins left="0.7" right="0.7" top="0.75" bottom="0.75" header="0.3" footer="0.3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40"/>
  <sheetViews>
    <sheetView tabSelected="1" topLeftCell="E1" zoomScale="130" zoomScaleNormal="130" workbookViewId="0">
      <selection activeCell="F11" sqref="F11"/>
    </sheetView>
  </sheetViews>
  <sheetFormatPr defaultRowHeight="15" x14ac:dyDescent="0.25"/>
  <cols>
    <col min="1" max="1" width="4.28515625" customWidth="1"/>
    <col min="2" max="2" width="11.140625" bestFit="1" customWidth="1"/>
    <col min="3" max="3" width="12.5703125" customWidth="1"/>
    <col min="4" max="4" width="12.5703125" bestFit="1" customWidth="1"/>
    <col min="5" max="5" width="14.28515625" bestFit="1" customWidth="1"/>
    <col min="6" max="6" width="14" customWidth="1"/>
    <col min="7" max="7" width="12.5703125" bestFit="1" customWidth="1"/>
    <col min="8" max="8" width="12" customWidth="1"/>
    <col min="9" max="9" width="11.85546875" customWidth="1"/>
    <col min="10" max="10" width="9.85546875" customWidth="1"/>
    <col min="11" max="13" width="0" hidden="1" customWidth="1"/>
    <col min="14" max="14" width="6.7109375" customWidth="1"/>
    <col min="15" max="15" width="8.7109375" customWidth="1"/>
    <col min="16" max="16" width="7.140625" customWidth="1"/>
    <col min="17" max="17" width="10.7109375" customWidth="1"/>
    <col min="18" max="18" width="21" customWidth="1"/>
    <col min="19" max="19" width="13.85546875" customWidth="1"/>
    <col min="20" max="20" width="6" customWidth="1"/>
    <col min="21" max="21" width="6.28515625" customWidth="1"/>
  </cols>
  <sheetData>
    <row r="1" spans="1:25" s="1" customFormat="1" ht="60" x14ac:dyDescent="0.25">
      <c r="A1" s="73" t="s">
        <v>0</v>
      </c>
      <c r="B1" s="73" t="s">
        <v>6</v>
      </c>
      <c r="C1" s="73" t="s">
        <v>9</v>
      </c>
      <c r="D1" s="73" t="s">
        <v>10</v>
      </c>
      <c r="E1" s="73" t="s">
        <v>1</v>
      </c>
      <c r="F1" s="74" t="s">
        <v>8</v>
      </c>
      <c r="G1" s="73" t="s">
        <v>11</v>
      </c>
      <c r="H1" s="73" t="s">
        <v>12</v>
      </c>
      <c r="I1" s="73" t="s">
        <v>2</v>
      </c>
      <c r="J1" s="73" t="s">
        <v>3</v>
      </c>
      <c r="K1" s="63"/>
      <c r="L1" s="63"/>
      <c r="M1" s="63"/>
      <c r="N1" s="63" t="s">
        <v>7</v>
      </c>
      <c r="O1" s="63" t="s">
        <v>4</v>
      </c>
      <c r="P1" s="63" t="s">
        <v>5</v>
      </c>
      <c r="Q1" s="63" t="s">
        <v>6</v>
      </c>
      <c r="R1" s="63" t="s">
        <v>1</v>
      </c>
      <c r="S1" s="63"/>
      <c r="T1" s="63"/>
    </row>
    <row r="2" spans="1:25" x14ac:dyDescent="0.25">
      <c r="A2" s="79">
        <v>1</v>
      </c>
      <c r="B2" s="79">
        <f t="shared" ref="B2:B16" si="0">Q2</f>
        <v>900</v>
      </c>
      <c r="C2" s="79">
        <f t="shared" ref="C2:C16" si="1">B2*1.2</f>
        <v>1080</v>
      </c>
      <c r="D2" s="79">
        <f t="shared" ref="D2:D16" si="2">C2*1.2</f>
        <v>1296</v>
      </c>
      <c r="E2" s="75">
        <f t="shared" ref="E2:E16" si="3">R2</f>
        <v>5800000</v>
      </c>
      <c r="F2" s="76">
        <f t="shared" ref="F2:F15" si="4">ROUND((E2/B2),0)</f>
        <v>6444</v>
      </c>
      <c r="G2" s="76">
        <f t="shared" ref="G2:G15" si="5">ROUND((E2/C2),0)</f>
        <v>5370</v>
      </c>
      <c r="H2" s="76">
        <f t="shared" ref="H2:H15" si="6">ROUND((E2/D2),0)</f>
        <v>4475</v>
      </c>
      <c r="I2" s="76">
        <f t="shared" ref="I2:I15" si="7">T2</f>
        <v>0</v>
      </c>
      <c r="J2" s="76">
        <f t="shared" ref="J2:J15" si="8">U2</f>
        <v>0</v>
      </c>
      <c r="K2" s="77"/>
      <c r="L2" s="77"/>
      <c r="M2" s="77"/>
      <c r="N2" s="77"/>
      <c r="O2" s="77">
        <v>0</v>
      </c>
      <c r="P2" s="77">
        <f t="shared" ref="P2:P10" si="9">O2/1.2</f>
        <v>0</v>
      </c>
      <c r="Q2" s="77">
        <v>900</v>
      </c>
      <c r="R2" s="78">
        <v>5800000</v>
      </c>
      <c r="S2" s="78"/>
      <c r="T2" s="77"/>
    </row>
    <row r="3" spans="1:25" x14ac:dyDescent="0.25">
      <c r="A3" s="79">
        <v>2</v>
      </c>
      <c r="B3" s="79">
        <f t="shared" si="0"/>
        <v>841</v>
      </c>
      <c r="C3" s="79">
        <f t="shared" si="1"/>
        <v>1009.1999999999999</v>
      </c>
      <c r="D3" s="79">
        <f t="shared" si="2"/>
        <v>1211.04</v>
      </c>
      <c r="E3" s="75">
        <f t="shared" si="3"/>
        <v>11000000</v>
      </c>
      <c r="F3" s="80">
        <f t="shared" si="4"/>
        <v>13080</v>
      </c>
      <c r="G3" s="80">
        <f t="shared" si="5"/>
        <v>10900</v>
      </c>
      <c r="H3" s="80">
        <f t="shared" si="6"/>
        <v>9083</v>
      </c>
      <c r="I3" s="80">
        <f t="shared" si="7"/>
        <v>0</v>
      </c>
      <c r="J3" s="80">
        <f t="shared" si="8"/>
        <v>0</v>
      </c>
      <c r="K3" s="59"/>
      <c r="L3" s="59"/>
      <c r="M3" s="59"/>
      <c r="N3" s="59"/>
      <c r="O3" s="59">
        <v>0</v>
      </c>
      <c r="P3" s="59">
        <f t="shared" si="9"/>
        <v>0</v>
      </c>
      <c r="Q3" s="59">
        <v>841</v>
      </c>
      <c r="R3" s="81">
        <v>11000000</v>
      </c>
      <c r="S3" s="78"/>
      <c r="T3" s="77"/>
    </row>
    <row r="4" spans="1:25" x14ac:dyDescent="0.25">
      <c r="A4" s="79">
        <v>3</v>
      </c>
      <c r="B4" s="79">
        <f t="shared" si="0"/>
        <v>552</v>
      </c>
      <c r="C4" s="79">
        <f t="shared" si="1"/>
        <v>662.4</v>
      </c>
      <c r="D4" s="79">
        <f t="shared" si="2"/>
        <v>794.88</v>
      </c>
      <c r="E4" s="75">
        <f t="shared" si="3"/>
        <v>6500000</v>
      </c>
      <c r="F4" s="80">
        <f t="shared" si="4"/>
        <v>11775</v>
      </c>
      <c r="G4" s="80">
        <f t="shared" si="5"/>
        <v>9813</v>
      </c>
      <c r="H4" s="80">
        <f t="shared" si="6"/>
        <v>8177</v>
      </c>
      <c r="I4" s="80">
        <f t="shared" si="7"/>
        <v>0</v>
      </c>
      <c r="J4" s="80">
        <f t="shared" si="8"/>
        <v>0</v>
      </c>
      <c r="K4" s="59"/>
      <c r="L4" s="59"/>
      <c r="M4" s="59"/>
      <c r="N4" s="59"/>
      <c r="O4" s="59">
        <v>0</v>
      </c>
      <c r="P4" s="59">
        <f t="shared" si="9"/>
        <v>0</v>
      </c>
      <c r="Q4" s="59">
        <v>552</v>
      </c>
      <c r="R4" s="81">
        <v>6500000</v>
      </c>
      <c r="S4" s="78"/>
      <c r="T4" s="77"/>
    </row>
    <row r="5" spans="1:25" x14ac:dyDescent="0.25">
      <c r="A5" s="79">
        <v>4</v>
      </c>
      <c r="B5" s="79">
        <f t="shared" si="0"/>
        <v>558</v>
      </c>
      <c r="C5" s="79">
        <f t="shared" si="1"/>
        <v>669.6</v>
      </c>
      <c r="D5" s="79">
        <f t="shared" si="2"/>
        <v>803.52</v>
      </c>
      <c r="E5" s="75">
        <f t="shared" si="3"/>
        <v>7000000</v>
      </c>
      <c r="F5" s="80">
        <f t="shared" si="4"/>
        <v>12545</v>
      </c>
      <c r="G5" s="80">
        <f t="shared" si="5"/>
        <v>10454</v>
      </c>
      <c r="H5" s="80">
        <f t="shared" si="6"/>
        <v>8712</v>
      </c>
      <c r="I5" s="80">
        <f t="shared" si="7"/>
        <v>0</v>
      </c>
      <c r="J5" s="80">
        <f t="shared" si="8"/>
        <v>0</v>
      </c>
      <c r="K5" s="59"/>
      <c r="L5" s="59"/>
      <c r="M5" s="59"/>
      <c r="N5" s="59"/>
      <c r="O5" s="59">
        <v>0</v>
      </c>
      <c r="P5" s="59">
        <f t="shared" si="9"/>
        <v>0</v>
      </c>
      <c r="Q5" s="59">
        <v>558</v>
      </c>
      <c r="R5" s="81">
        <v>7000000</v>
      </c>
      <c r="S5" s="78"/>
      <c r="T5" s="77"/>
      <c r="X5">
        <v>13080</v>
      </c>
    </row>
    <row r="6" spans="1:25" x14ac:dyDescent="0.25">
      <c r="A6" s="79">
        <v>5</v>
      </c>
      <c r="B6" s="79">
        <f t="shared" si="0"/>
        <v>522</v>
      </c>
      <c r="C6" s="79">
        <f t="shared" si="1"/>
        <v>626.4</v>
      </c>
      <c r="D6" s="79">
        <f t="shared" si="2"/>
        <v>751.68</v>
      </c>
      <c r="E6" s="75">
        <f t="shared" si="3"/>
        <v>13387500</v>
      </c>
      <c r="F6" s="76">
        <f t="shared" si="4"/>
        <v>25647</v>
      </c>
      <c r="G6" s="76">
        <f t="shared" si="5"/>
        <v>21372</v>
      </c>
      <c r="H6" s="76">
        <f t="shared" si="6"/>
        <v>17810</v>
      </c>
      <c r="I6" s="76">
        <f t="shared" si="7"/>
        <v>0</v>
      </c>
      <c r="J6" s="76">
        <f t="shared" si="8"/>
        <v>0</v>
      </c>
      <c r="K6" s="77"/>
      <c r="L6" s="77"/>
      <c r="M6" s="77"/>
      <c r="N6" s="77"/>
      <c r="O6" s="77">
        <v>0</v>
      </c>
      <c r="P6" s="77">
        <f t="shared" si="9"/>
        <v>0</v>
      </c>
      <c r="Q6" s="77">
        <v>522</v>
      </c>
      <c r="R6" s="78">
        <v>13387500</v>
      </c>
      <c r="S6" s="78"/>
      <c r="T6" s="77"/>
      <c r="X6">
        <v>11775</v>
      </c>
    </row>
    <row r="7" spans="1:25" x14ac:dyDescent="0.25">
      <c r="A7" s="79">
        <v>6</v>
      </c>
      <c r="B7" s="79">
        <f t="shared" si="0"/>
        <v>367</v>
      </c>
      <c r="C7" s="79">
        <f t="shared" si="1"/>
        <v>440.4</v>
      </c>
      <c r="D7" s="79">
        <f t="shared" si="2"/>
        <v>528.4799999999999</v>
      </c>
      <c r="E7" s="75">
        <f t="shared" si="3"/>
        <v>4400000</v>
      </c>
      <c r="F7" s="80">
        <f t="shared" si="4"/>
        <v>11989</v>
      </c>
      <c r="G7" s="80">
        <f t="shared" si="5"/>
        <v>9991</v>
      </c>
      <c r="H7" s="80">
        <f t="shared" si="6"/>
        <v>8326</v>
      </c>
      <c r="I7" s="80">
        <f t="shared" si="7"/>
        <v>0</v>
      </c>
      <c r="J7" s="80">
        <f t="shared" si="8"/>
        <v>0</v>
      </c>
      <c r="K7" s="59"/>
      <c r="L7" s="59"/>
      <c r="M7" s="59"/>
      <c r="N7" s="59"/>
      <c r="O7" s="59">
        <v>660</v>
      </c>
      <c r="P7" s="59">
        <f t="shared" si="9"/>
        <v>550</v>
      </c>
      <c r="Q7" s="59">
        <v>367</v>
      </c>
      <c r="R7" s="81">
        <v>4400000</v>
      </c>
      <c r="S7" s="78" t="s">
        <v>87</v>
      </c>
      <c r="T7" s="77"/>
      <c r="X7">
        <v>12545</v>
      </c>
    </row>
    <row r="8" spans="1:25" x14ac:dyDescent="0.25">
      <c r="A8" s="79">
        <v>7</v>
      </c>
      <c r="B8" s="79">
        <f t="shared" si="0"/>
        <v>750</v>
      </c>
      <c r="C8" s="79">
        <f t="shared" si="1"/>
        <v>900</v>
      </c>
      <c r="D8" s="79">
        <f t="shared" si="2"/>
        <v>1080</v>
      </c>
      <c r="E8" s="75">
        <f t="shared" si="3"/>
        <v>23800000</v>
      </c>
      <c r="F8" s="76">
        <f t="shared" si="4"/>
        <v>31733</v>
      </c>
      <c r="G8" s="76">
        <f t="shared" si="5"/>
        <v>26444</v>
      </c>
      <c r="H8" s="76">
        <f t="shared" si="6"/>
        <v>22037</v>
      </c>
      <c r="I8" s="76">
        <f t="shared" si="7"/>
        <v>0</v>
      </c>
      <c r="J8" s="76">
        <f t="shared" si="8"/>
        <v>0</v>
      </c>
      <c r="K8" s="77"/>
      <c r="L8" s="77"/>
      <c r="M8" s="77"/>
      <c r="N8" s="77"/>
      <c r="O8" s="77">
        <v>0</v>
      </c>
      <c r="P8" s="77"/>
      <c r="Q8" s="77">
        <v>750</v>
      </c>
      <c r="R8" s="78">
        <v>23800000</v>
      </c>
      <c r="S8" s="78"/>
      <c r="T8" s="77"/>
      <c r="X8">
        <v>11989</v>
      </c>
    </row>
    <row r="9" spans="1:25" x14ac:dyDescent="0.25">
      <c r="A9" s="79">
        <v>8</v>
      </c>
      <c r="B9" s="79">
        <f t="shared" si="0"/>
        <v>1091</v>
      </c>
      <c r="C9" s="79">
        <f t="shared" si="1"/>
        <v>1309.2</v>
      </c>
      <c r="D9" s="79">
        <f t="shared" si="2"/>
        <v>1571.04</v>
      </c>
      <c r="E9" s="75">
        <f t="shared" si="3"/>
        <v>36500000</v>
      </c>
      <c r="F9" s="76">
        <f t="shared" si="4"/>
        <v>33456</v>
      </c>
      <c r="G9" s="76">
        <f t="shared" si="5"/>
        <v>27880</v>
      </c>
      <c r="H9" s="76">
        <f t="shared" si="6"/>
        <v>23233</v>
      </c>
      <c r="I9" s="76">
        <f t="shared" si="7"/>
        <v>0</v>
      </c>
      <c r="J9" s="76">
        <f t="shared" si="8"/>
        <v>0</v>
      </c>
      <c r="K9" s="77"/>
      <c r="L9" s="77"/>
      <c r="M9" s="77"/>
      <c r="N9" s="77"/>
      <c r="O9" s="77">
        <v>0</v>
      </c>
      <c r="P9" s="77">
        <f t="shared" si="9"/>
        <v>0</v>
      </c>
      <c r="Q9" s="77">
        <v>1091</v>
      </c>
      <c r="R9" s="78">
        <v>36500000</v>
      </c>
      <c r="S9" s="78"/>
      <c r="T9" s="77"/>
      <c r="X9">
        <f>SUM(X5:X8)</f>
        <v>49389</v>
      </c>
      <c r="Y9">
        <f>X9/4</f>
        <v>12347.25</v>
      </c>
    </row>
    <row r="10" spans="1:25" x14ac:dyDescent="0.25">
      <c r="A10" s="79">
        <v>9</v>
      </c>
      <c r="B10" s="79">
        <f t="shared" si="0"/>
        <v>0</v>
      </c>
      <c r="C10" s="79">
        <f t="shared" si="1"/>
        <v>0</v>
      </c>
      <c r="D10" s="79">
        <f t="shared" si="2"/>
        <v>0</v>
      </c>
      <c r="E10" s="75">
        <f t="shared" si="3"/>
        <v>0</v>
      </c>
      <c r="F10" s="76" t="e">
        <f t="shared" si="4"/>
        <v>#DIV/0!</v>
      </c>
      <c r="G10" s="76" t="e">
        <f t="shared" si="5"/>
        <v>#DIV/0!</v>
      </c>
      <c r="H10" s="76" t="e">
        <f t="shared" si="6"/>
        <v>#DIV/0!</v>
      </c>
      <c r="I10" s="76">
        <f t="shared" si="7"/>
        <v>0</v>
      </c>
      <c r="J10" s="76">
        <f t="shared" si="8"/>
        <v>0</v>
      </c>
      <c r="K10" s="77"/>
      <c r="L10" s="77"/>
      <c r="M10" s="77"/>
      <c r="N10" s="77"/>
      <c r="O10" s="77">
        <v>0</v>
      </c>
      <c r="P10" s="77">
        <f t="shared" si="9"/>
        <v>0</v>
      </c>
      <c r="Q10" s="77">
        <f t="shared" ref="Q10" si="10">P10/1.2</f>
        <v>0</v>
      </c>
      <c r="R10" s="78">
        <v>0</v>
      </c>
      <c r="S10" s="78"/>
      <c r="T10" s="77"/>
    </row>
    <row r="11" spans="1:25" x14ac:dyDescent="0.25">
      <c r="A11" s="79">
        <v>10</v>
      </c>
      <c r="B11" s="79">
        <f t="shared" si="0"/>
        <v>0</v>
      </c>
      <c r="C11" s="79">
        <f t="shared" si="1"/>
        <v>0</v>
      </c>
      <c r="D11" s="79">
        <f t="shared" si="2"/>
        <v>0</v>
      </c>
      <c r="E11" s="75">
        <f t="shared" si="3"/>
        <v>0</v>
      </c>
      <c r="F11" s="79" t="e">
        <f t="shared" si="4"/>
        <v>#DIV/0!</v>
      </c>
      <c r="G11" s="79" t="e">
        <f t="shared" si="5"/>
        <v>#DIV/0!</v>
      </c>
      <c r="H11" s="79" t="e">
        <f t="shared" si="6"/>
        <v>#DIV/0!</v>
      </c>
      <c r="I11" s="79">
        <f t="shared" si="7"/>
        <v>0</v>
      </c>
      <c r="J11" s="79">
        <f t="shared" si="8"/>
        <v>0</v>
      </c>
      <c r="K11" s="42"/>
      <c r="L11" s="42"/>
      <c r="M11" s="42"/>
      <c r="N11" s="42"/>
      <c r="O11" s="42">
        <v>0</v>
      </c>
      <c r="P11" s="42">
        <f t="shared" ref="P11:P15" si="11">O11/1.2</f>
        <v>0</v>
      </c>
      <c r="Q11" s="42">
        <f t="shared" ref="Q11:Q15" si="12">P11/1.2</f>
        <v>0</v>
      </c>
      <c r="R11" s="52">
        <v>0</v>
      </c>
      <c r="S11" s="52"/>
      <c r="T11" s="42"/>
    </row>
    <row r="12" spans="1:25" x14ac:dyDescent="0.25">
      <c r="A12" s="79">
        <v>11</v>
      </c>
      <c r="B12" s="79">
        <f t="shared" si="0"/>
        <v>0</v>
      </c>
      <c r="C12" s="79">
        <f t="shared" si="1"/>
        <v>0</v>
      </c>
      <c r="D12" s="79">
        <f t="shared" si="2"/>
        <v>0</v>
      </c>
      <c r="E12" s="75">
        <f t="shared" si="3"/>
        <v>0</v>
      </c>
      <c r="F12" s="79" t="e">
        <f t="shared" si="4"/>
        <v>#DIV/0!</v>
      </c>
      <c r="G12" s="79" t="e">
        <f t="shared" si="5"/>
        <v>#DIV/0!</v>
      </c>
      <c r="H12" s="79" t="e">
        <f t="shared" si="6"/>
        <v>#DIV/0!</v>
      </c>
      <c r="I12" s="79">
        <f t="shared" si="7"/>
        <v>0</v>
      </c>
      <c r="J12" s="79">
        <f t="shared" si="8"/>
        <v>0</v>
      </c>
      <c r="K12" s="42"/>
      <c r="L12" s="42"/>
      <c r="M12" s="42"/>
      <c r="N12" s="42"/>
      <c r="O12" s="42">
        <v>0</v>
      </c>
      <c r="P12" s="42">
        <f t="shared" si="11"/>
        <v>0</v>
      </c>
      <c r="Q12" s="42">
        <f t="shared" si="12"/>
        <v>0</v>
      </c>
      <c r="R12" s="52">
        <v>0</v>
      </c>
      <c r="S12" s="52"/>
      <c r="T12" s="42"/>
    </row>
    <row r="13" spans="1:25" x14ac:dyDescent="0.25">
      <c r="A13" s="79">
        <v>12</v>
      </c>
      <c r="B13" s="79">
        <f t="shared" si="0"/>
        <v>0</v>
      </c>
      <c r="C13" s="79">
        <f t="shared" si="1"/>
        <v>0</v>
      </c>
      <c r="D13" s="79">
        <f t="shared" si="2"/>
        <v>0</v>
      </c>
      <c r="E13" s="75">
        <f t="shared" si="3"/>
        <v>0</v>
      </c>
      <c r="F13" s="79" t="e">
        <f t="shared" si="4"/>
        <v>#DIV/0!</v>
      </c>
      <c r="G13" s="79" t="e">
        <f t="shared" si="5"/>
        <v>#DIV/0!</v>
      </c>
      <c r="H13" s="79" t="e">
        <f t="shared" si="6"/>
        <v>#DIV/0!</v>
      </c>
      <c r="I13" s="79">
        <f t="shared" si="7"/>
        <v>0</v>
      </c>
      <c r="J13" s="79">
        <f t="shared" si="8"/>
        <v>0</v>
      </c>
      <c r="K13" s="42"/>
      <c r="L13" s="42"/>
      <c r="M13" s="42"/>
      <c r="N13" s="42"/>
      <c r="O13" s="42">
        <v>0</v>
      </c>
      <c r="P13" s="42">
        <f t="shared" si="11"/>
        <v>0</v>
      </c>
      <c r="Q13" s="42">
        <f t="shared" si="12"/>
        <v>0</v>
      </c>
      <c r="R13" s="52">
        <v>0</v>
      </c>
      <c r="S13" s="52"/>
      <c r="T13" s="42"/>
    </row>
    <row r="14" spans="1:25" x14ac:dyDescent="0.25">
      <c r="A14" s="79">
        <v>13</v>
      </c>
      <c r="B14" s="79">
        <f t="shared" si="0"/>
        <v>0</v>
      </c>
      <c r="C14" s="79">
        <f t="shared" si="1"/>
        <v>0</v>
      </c>
      <c r="D14" s="79">
        <f t="shared" si="2"/>
        <v>0</v>
      </c>
      <c r="E14" s="75">
        <f t="shared" si="3"/>
        <v>0</v>
      </c>
      <c r="F14" s="79" t="e">
        <f t="shared" si="4"/>
        <v>#DIV/0!</v>
      </c>
      <c r="G14" s="79" t="e">
        <f t="shared" si="5"/>
        <v>#DIV/0!</v>
      </c>
      <c r="H14" s="79" t="e">
        <f t="shared" si="6"/>
        <v>#DIV/0!</v>
      </c>
      <c r="I14" s="79">
        <f t="shared" si="7"/>
        <v>0</v>
      </c>
      <c r="J14" s="79">
        <f t="shared" si="8"/>
        <v>0</v>
      </c>
      <c r="K14" s="42"/>
      <c r="L14" s="42"/>
      <c r="M14" s="42"/>
      <c r="N14" s="42"/>
      <c r="O14" s="42">
        <v>0</v>
      </c>
      <c r="P14" s="42">
        <f t="shared" si="11"/>
        <v>0</v>
      </c>
      <c r="Q14" s="42">
        <f t="shared" si="12"/>
        <v>0</v>
      </c>
      <c r="R14" s="52">
        <v>0</v>
      </c>
      <c r="S14" s="52"/>
      <c r="T14" s="42"/>
    </row>
    <row r="15" spans="1:25" x14ac:dyDescent="0.25">
      <c r="A15" s="79">
        <v>14</v>
      </c>
      <c r="B15" s="79">
        <f t="shared" si="0"/>
        <v>0</v>
      </c>
      <c r="C15" s="79">
        <f t="shared" si="1"/>
        <v>0</v>
      </c>
      <c r="D15" s="79">
        <f t="shared" si="2"/>
        <v>0</v>
      </c>
      <c r="E15" s="75">
        <f t="shared" si="3"/>
        <v>0</v>
      </c>
      <c r="F15" s="79" t="e">
        <f t="shared" si="4"/>
        <v>#DIV/0!</v>
      </c>
      <c r="G15" s="79" t="e">
        <f t="shared" si="5"/>
        <v>#DIV/0!</v>
      </c>
      <c r="H15" s="79" t="e">
        <f t="shared" si="6"/>
        <v>#DIV/0!</v>
      </c>
      <c r="I15" s="79">
        <f t="shared" si="7"/>
        <v>0</v>
      </c>
      <c r="J15" s="79">
        <f t="shared" si="8"/>
        <v>0</v>
      </c>
      <c r="K15" s="42"/>
      <c r="L15" s="42"/>
      <c r="M15" s="42"/>
      <c r="N15" s="42"/>
      <c r="O15" s="42">
        <v>0</v>
      </c>
      <c r="P15" s="42">
        <f t="shared" si="11"/>
        <v>0</v>
      </c>
      <c r="Q15" s="42">
        <f t="shared" si="12"/>
        <v>0</v>
      </c>
      <c r="R15" s="52">
        <v>0</v>
      </c>
      <c r="S15" s="52"/>
      <c r="T15" s="42"/>
    </row>
    <row r="16" spans="1:25" x14ac:dyDescent="0.25">
      <c r="A16" s="79">
        <v>15</v>
      </c>
      <c r="B16" s="79">
        <f t="shared" si="0"/>
        <v>0</v>
      </c>
      <c r="C16" s="79">
        <f t="shared" si="1"/>
        <v>0</v>
      </c>
      <c r="D16" s="79">
        <f t="shared" si="2"/>
        <v>0</v>
      </c>
      <c r="E16" s="75">
        <f t="shared" si="3"/>
        <v>0</v>
      </c>
      <c r="F16" s="79" t="e">
        <f t="shared" ref="F16" si="13">ROUND((E16/B16),0)</f>
        <v>#DIV/0!</v>
      </c>
      <c r="G16" s="79" t="e">
        <f t="shared" ref="G16" si="14">ROUND((E16/C16),0)</f>
        <v>#DIV/0!</v>
      </c>
      <c r="H16" s="79" t="e">
        <f t="shared" ref="H16" si="15">ROUND((E16/D16),0)</f>
        <v>#DIV/0!</v>
      </c>
      <c r="I16" s="79">
        <f t="shared" ref="I16" si="16">T16</f>
        <v>0</v>
      </c>
      <c r="J16" s="79">
        <f t="shared" ref="J16" si="17">U16</f>
        <v>0</v>
      </c>
      <c r="K16" s="42"/>
      <c r="L16" s="42"/>
      <c r="M16" s="42"/>
      <c r="N16" s="42"/>
      <c r="O16" s="42">
        <v>0</v>
      </c>
      <c r="P16" s="42">
        <f t="shared" ref="P16" si="18">O16/1.2</f>
        <v>0</v>
      </c>
      <c r="Q16" s="42">
        <f t="shared" ref="Q16" si="19">P16/1.2</f>
        <v>0</v>
      </c>
      <c r="R16" s="52">
        <v>0</v>
      </c>
      <c r="S16" s="52"/>
      <c r="T16" s="42"/>
    </row>
    <row r="17" spans="1:20" x14ac:dyDescent="0.25">
      <c r="A17" s="79">
        <v>16</v>
      </c>
      <c r="B17" s="79">
        <f t="shared" ref="B17:B21" si="20">Q17</f>
        <v>0</v>
      </c>
      <c r="C17" s="79">
        <f t="shared" ref="C17:C21" si="21">B17*1.2</f>
        <v>0</v>
      </c>
      <c r="D17" s="79">
        <f t="shared" ref="D17:D21" si="22">C17*1.2</f>
        <v>0</v>
      </c>
      <c r="E17" s="75">
        <f t="shared" ref="E17:E21" si="23">R17</f>
        <v>0</v>
      </c>
      <c r="F17" s="79" t="e">
        <f t="shared" ref="F17" si="24">ROUND((E17/B17),0)</f>
        <v>#DIV/0!</v>
      </c>
      <c r="G17" s="79" t="e">
        <f t="shared" ref="G17" si="25">ROUND((E17/C17),0)</f>
        <v>#DIV/0!</v>
      </c>
      <c r="H17" s="79" t="e">
        <f t="shared" ref="H17" si="26">ROUND((E17/D17),0)</f>
        <v>#DIV/0!</v>
      </c>
      <c r="I17" s="79">
        <f t="shared" ref="I17" si="27">T17</f>
        <v>0</v>
      </c>
      <c r="J17" s="79">
        <f t="shared" ref="J17" si="28">U17</f>
        <v>0</v>
      </c>
      <c r="K17" s="42"/>
      <c r="L17" s="42"/>
      <c r="M17" s="42"/>
      <c r="N17" s="42"/>
      <c r="O17" s="42">
        <v>0</v>
      </c>
      <c r="P17" s="42">
        <f t="shared" ref="P17" si="29">O17/1.2</f>
        <v>0</v>
      </c>
      <c r="Q17" s="42">
        <f t="shared" ref="Q17" si="30">P17/1.2</f>
        <v>0</v>
      </c>
      <c r="R17" s="52">
        <v>0</v>
      </c>
      <c r="S17" s="52"/>
      <c r="T17" s="42"/>
    </row>
    <row r="18" spans="1:20" x14ac:dyDescent="0.25">
      <c r="A18" s="79">
        <v>17</v>
      </c>
      <c r="B18" s="79">
        <f t="shared" si="20"/>
        <v>0</v>
      </c>
      <c r="C18" s="79">
        <f t="shared" si="21"/>
        <v>0</v>
      </c>
      <c r="D18" s="79">
        <f t="shared" si="22"/>
        <v>0</v>
      </c>
      <c r="E18" s="75">
        <f t="shared" si="23"/>
        <v>0</v>
      </c>
      <c r="F18" s="79" t="e">
        <f t="shared" ref="F18:F21" si="31">ROUND((E18/B18),0)</f>
        <v>#DIV/0!</v>
      </c>
      <c r="G18" s="79" t="e">
        <f t="shared" ref="G18:G21" si="32">ROUND((E18/C18),0)</f>
        <v>#DIV/0!</v>
      </c>
      <c r="H18" s="79" t="e">
        <f t="shared" ref="H18:H21" si="33">ROUND((E18/D18),0)</f>
        <v>#DIV/0!</v>
      </c>
      <c r="I18" s="79">
        <f t="shared" ref="I18:J21" si="34">T18</f>
        <v>0</v>
      </c>
      <c r="J18" s="79">
        <f t="shared" si="34"/>
        <v>0</v>
      </c>
      <c r="K18" s="42"/>
      <c r="L18" s="42"/>
      <c r="M18" s="42"/>
      <c r="N18" s="42"/>
      <c r="O18" s="42">
        <v>0</v>
      </c>
      <c r="P18" s="42">
        <f t="shared" ref="P18" si="35">O18/1.2</f>
        <v>0</v>
      </c>
      <c r="Q18" s="42">
        <f t="shared" ref="Q18:Q21" si="36">P18/1.2</f>
        <v>0</v>
      </c>
      <c r="R18" s="52">
        <v>0</v>
      </c>
      <c r="S18" s="52"/>
      <c r="T18" s="42"/>
    </row>
    <row r="19" spans="1:20" x14ac:dyDescent="0.25">
      <c r="A19" s="79">
        <v>18</v>
      </c>
      <c r="B19" s="79">
        <f t="shared" si="20"/>
        <v>0</v>
      </c>
      <c r="C19" s="79">
        <f t="shared" si="21"/>
        <v>0</v>
      </c>
      <c r="D19" s="79">
        <f t="shared" si="22"/>
        <v>0</v>
      </c>
      <c r="E19" s="75">
        <f t="shared" si="23"/>
        <v>0</v>
      </c>
      <c r="F19" s="79" t="e">
        <f t="shared" si="31"/>
        <v>#DIV/0!</v>
      </c>
      <c r="G19" s="79" t="e">
        <f t="shared" si="32"/>
        <v>#DIV/0!</v>
      </c>
      <c r="H19" s="79" t="e">
        <f t="shared" si="33"/>
        <v>#DIV/0!</v>
      </c>
      <c r="I19" s="79">
        <f t="shared" si="34"/>
        <v>0</v>
      </c>
      <c r="J19" s="79">
        <f t="shared" si="34"/>
        <v>0</v>
      </c>
      <c r="K19" s="42"/>
      <c r="L19" s="42"/>
      <c r="M19" s="42"/>
      <c r="N19" s="42"/>
      <c r="O19" s="42">
        <v>0</v>
      </c>
      <c r="P19" s="42">
        <f>O19/1.2</f>
        <v>0</v>
      </c>
      <c r="Q19" s="42">
        <f t="shared" si="36"/>
        <v>0</v>
      </c>
      <c r="R19" s="52">
        <v>0</v>
      </c>
      <c r="S19" s="52"/>
      <c r="T19" s="42"/>
    </row>
    <row r="20" spans="1:20" x14ac:dyDescent="0.25">
      <c r="A20" s="79">
        <v>19</v>
      </c>
      <c r="B20" s="79">
        <f t="shared" ref="B20" si="37">Q20</f>
        <v>0</v>
      </c>
      <c r="C20" s="79">
        <f t="shared" ref="C20" si="38">B20*1.2</f>
        <v>0</v>
      </c>
      <c r="D20" s="79">
        <f t="shared" ref="D20" si="39">C20*1.2</f>
        <v>0</v>
      </c>
      <c r="E20" s="75">
        <f t="shared" ref="E20" si="40">R20</f>
        <v>0</v>
      </c>
      <c r="F20" s="79" t="e">
        <f t="shared" ref="F20" si="41">ROUND((E20/B20),0)</f>
        <v>#DIV/0!</v>
      </c>
      <c r="G20" s="79" t="e">
        <f t="shared" ref="G20" si="42">ROUND((E20/C20),0)</f>
        <v>#DIV/0!</v>
      </c>
      <c r="H20" s="79" t="e">
        <f t="shared" ref="H20" si="43">ROUND((E20/D20),0)</f>
        <v>#DIV/0!</v>
      </c>
      <c r="I20" s="79">
        <f t="shared" ref="I20" si="44">T20</f>
        <v>0</v>
      </c>
      <c r="J20" s="79">
        <f t="shared" ref="J20" si="45">U20</f>
        <v>0</v>
      </c>
      <c r="K20" s="42"/>
      <c r="L20" s="42"/>
      <c r="M20" s="42"/>
      <c r="N20" s="42"/>
      <c r="O20" s="42">
        <v>0</v>
      </c>
      <c r="P20" s="42">
        <f t="shared" ref="P20" si="46">O20/1.2</f>
        <v>0</v>
      </c>
      <c r="Q20" s="42">
        <f t="shared" ref="Q20" si="47">P20/1.2</f>
        <v>0</v>
      </c>
      <c r="R20" s="52">
        <v>0</v>
      </c>
      <c r="S20" s="52"/>
      <c r="T20" s="42"/>
    </row>
    <row r="21" spans="1:20" x14ac:dyDescent="0.25">
      <c r="A21" s="79">
        <v>20</v>
      </c>
      <c r="B21" s="79">
        <f t="shared" si="20"/>
        <v>0</v>
      </c>
      <c r="C21" s="79">
        <f t="shared" si="21"/>
        <v>0</v>
      </c>
      <c r="D21" s="79">
        <f t="shared" si="22"/>
        <v>0</v>
      </c>
      <c r="E21" s="75">
        <f t="shared" si="23"/>
        <v>0</v>
      </c>
      <c r="F21" s="79" t="e">
        <f t="shared" si="31"/>
        <v>#DIV/0!</v>
      </c>
      <c r="G21" s="79" t="e">
        <f t="shared" si="32"/>
        <v>#DIV/0!</v>
      </c>
      <c r="H21" s="79" t="e">
        <f t="shared" si="33"/>
        <v>#DIV/0!</v>
      </c>
      <c r="I21" s="79">
        <f t="shared" si="34"/>
        <v>0</v>
      </c>
      <c r="J21" s="79">
        <f t="shared" si="34"/>
        <v>0</v>
      </c>
      <c r="K21" s="42"/>
      <c r="L21" s="42"/>
      <c r="M21" s="42"/>
      <c r="N21" s="42"/>
      <c r="O21" s="42">
        <v>0</v>
      </c>
      <c r="P21" s="42">
        <f>O21/1.2</f>
        <v>0</v>
      </c>
      <c r="Q21" s="42">
        <f t="shared" si="36"/>
        <v>0</v>
      </c>
      <c r="R21" s="52">
        <v>0</v>
      </c>
      <c r="S21" s="52"/>
      <c r="T21" s="42"/>
    </row>
    <row r="22" spans="1:20" s="6" customFormat="1" x14ac:dyDescent="0.25"/>
    <row r="23" spans="1:20" s="6" customFormat="1" x14ac:dyDescent="0.25"/>
    <row r="24" spans="1:20" s="6" customFormat="1" x14ac:dyDescent="0.25">
      <c r="F24" s="69"/>
    </row>
    <row r="25" spans="1:20" s="6" customFormat="1" x14ac:dyDescent="0.25">
      <c r="F25" s="70"/>
    </row>
    <row r="26" spans="1:20" s="6" customFormat="1" x14ac:dyDescent="0.25">
      <c r="F26" s="70"/>
    </row>
    <row r="27" spans="1:20" s="6" customFormat="1" x14ac:dyDescent="0.25">
      <c r="F27" s="70"/>
    </row>
    <row r="28" spans="1:20" s="6" customFormat="1" x14ac:dyDescent="0.25">
      <c r="C28" s="68" t="s">
        <v>74</v>
      </c>
      <c r="D28" s="68" t="s">
        <v>83</v>
      </c>
      <c r="F28" s="53" t="s">
        <v>84</v>
      </c>
      <c r="G28" s="53">
        <v>347</v>
      </c>
    </row>
    <row r="29" spans="1:20" s="6" customFormat="1" x14ac:dyDescent="0.25">
      <c r="C29" s="68" t="s">
        <v>1</v>
      </c>
      <c r="D29" s="68">
        <v>2333000</v>
      </c>
      <c r="F29" s="53" t="s">
        <v>71</v>
      </c>
      <c r="G29" s="53"/>
      <c r="H29" s="6">
        <f>G29/G28</f>
        <v>0</v>
      </c>
    </row>
    <row r="30" spans="1:20" s="6" customFormat="1" x14ac:dyDescent="0.25">
      <c r="F30" s="53" t="s">
        <v>72</v>
      </c>
      <c r="G30" s="53">
        <v>7300</v>
      </c>
      <c r="J30" s="6" t="s">
        <v>85</v>
      </c>
    </row>
    <row r="31" spans="1:20" s="6" customFormat="1" x14ac:dyDescent="0.25">
      <c r="C31" s="71"/>
      <c r="D31" s="71"/>
      <c r="F31" s="71" t="s">
        <v>73</v>
      </c>
      <c r="G31" s="71">
        <f>G28*G30</f>
        <v>2533100</v>
      </c>
      <c r="H31" s="6">
        <f>G31/D29</f>
        <v>1.0857693956279468</v>
      </c>
      <c r="J31" s="6">
        <f>G31*0.025/12</f>
        <v>5277.291666666667</v>
      </c>
    </row>
    <row r="32" spans="1:20" s="6" customFormat="1" x14ac:dyDescent="0.25">
      <c r="C32" s="71"/>
      <c r="D32" s="71"/>
      <c r="F32" s="71" t="s">
        <v>24</v>
      </c>
      <c r="G32" s="71">
        <f>G31*90%</f>
        <v>2279790</v>
      </c>
    </row>
    <row r="33" spans="3:7" s="6" customFormat="1" x14ac:dyDescent="0.25">
      <c r="C33" s="71"/>
      <c r="D33" s="71"/>
      <c r="F33" s="71" t="s">
        <v>25</v>
      </c>
      <c r="G33" s="71">
        <f>G31*80%</f>
        <v>2026480</v>
      </c>
    </row>
    <row r="34" spans="3:7" s="6" customFormat="1" x14ac:dyDescent="0.25">
      <c r="C34" s="71"/>
      <c r="D34" s="71"/>
    </row>
    <row r="35" spans="3:7" s="6" customFormat="1" x14ac:dyDescent="0.25">
      <c r="C35" s="71"/>
      <c r="D35" s="71"/>
    </row>
    <row r="36" spans="3:7" s="6" customFormat="1" x14ac:dyDescent="0.25"/>
    <row r="37" spans="3:7" s="6" customFormat="1" x14ac:dyDescent="0.25"/>
    <row r="38" spans="3:7" s="6" customFormat="1" x14ac:dyDescent="0.25"/>
    <row r="39" spans="3:7" s="6" customFormat="1" x14ac:dyDescent="0.25"/>
    <row r="40" spans="3:7" s="6" customFormat="1" x14ac:dyDescent="0.25"/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33:A34"/>
  <sheetViews>
    <sheetView workbookViewId="0"/>
  </sheetViews>
  <sheetFormatPr defaultRowHeight="15" x14ac:dyDescent="0.25"/>
  <sheetData>
    <row r="33" ht="9" customHeight="1" x14ac:dyDescent="0.25"/>
    <row r="34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A2" sqref="A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4" zoomScaleNormal="100"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Depreciation</vt:lpstr>
      <vt:lpstr>Site Measurement</vt:lpstr>
      <vt:lpstr>Calculation</vt:lpstr>
      <vt:lpstr>22-23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115-PC</cp:lastModifiedBy>
  <cp:lastPrinted>2019-11-05T06:14:02Z</cp:lastPrinted>
  <dcterms:created xsi:type="dcterms:W3CDTF">2018-02-17T10:36:41Z</dcterms:created>
  <dcterms:modified xsi:type="dcterms:W3CDTF">2023-10-30T10:31:02Z</dcterms:modified>
</cp:coreProperties>
</file>