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Anand_Patel_Gram_Budhi_ Barlai\"/>
    </mc:Choice>
  </mc:AlternateContent>
  <xr:revisionPtr revIDLastSave="0" documentId="13_ncr:1_{7E50CF71-1891-40C3-9DAF-EAACA6D65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C4" i="2" l="1"/>
  <c r="I29" i="2"/>
  <c r="I30" i="2"/>
  <c r="I31" i="2"/>
  <c r="I28" i="2"/>
  <c r="I32" i="2" s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24" i="2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<sst xmlns="http://schemas.openxmlformats.org/spreadsheetml/2006/main" count="76" uniqueCount="64">
  <si>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</si>
  <si>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</si>
  <si>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</si>
  <si>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</si>
  <si>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</si>
  <si>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</si>
  <si>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</si>
  <si>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</si>
  <si>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</si>
  <si>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</si>
  <si>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</si>
  <si>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</si>
  <si>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</si>
  <si>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</si>
  <si>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</si>
  <si>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</si>
  <si>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</si>
  <si>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</si>
  <si>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</si>
  <si>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</si>
  <si>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</si>
  <si>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</si>
  <si>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</si>
  <si>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</si>
  <si>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</si>
  <si>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</si>
  <si>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</si>
  <si>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</si>
  <si>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</si>
  <si>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</si>
  <si>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</si>
  <si>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</si>
  <si>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</si>
  <si>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</si>
  <si>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</si>
  <si>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</si>
  <si>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</si>
  <si>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</si>
  <si>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</si>
  <si>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</si>
  <si>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</si>
  <si>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</si>
  <si>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</si>
  <si>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</si>
  <si>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</si>
  <si>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</si>
  <si>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As Per Sale Deed</t>
  </si>
  <si>
    <t xml:space="preserve">Gram Budhibarlai P.H.N. 65, R.NI.M -3, Tehsil - Sanwer, District Indore  Survey No. 151/15, 151/16 (New Survey No. 151/16/Min -1), </t>
  </si>
  <si>
    <t xml:space="preserve">and 151/3/1 (New Survey No. 151/3/1Min -1) Total Survey No. 3 </t>
  </si>
  <si>
    <t>Total Land Area As Per Sale Deed(All 3 Survey No.) 0.040 Hecteor i.e. 400.09 Sq. M. i.e. 4,305 Sq. Ft.</t>
  </si>
  <si>
    <t>E-W</t>
  </si>
  <si>
    <t>41 Ft.</t>
  </si>
  <si>
    <t>N-S</t>
  </si>
  <si>
    <t xml:space="preserve">105 Ft. </t>
  </si>
  <si>
    <t xml:space="preserve">Ground Floor </t>
  </si>
  <si>
    <t>First Floor</t>
  </si>
  <si>
    <t>Second Floor</t>
  </si>
  <si>
    <t>As per Approved Map The Structural Built Up Area in Sq. Ft.</t>
  </si>
  <si>
    <t>Third Floor</t>
  </si>
  <si>
    <t>Total B.Up Area</t>
  </si>
  <si>
    <t>Sr. No. 87/ Pancha. / 22-23</t>
  </si>
  <si>
    <t>Dated 03.10.2022</t>
  </si>
  <si>
    <t>Approved by Gram Panchayat Budhi Barlai, Janpad Panchayat Sanwer, District Indore, Signed by Sachive</t>
  </si>
  <si>
    <t>Approved by Gram Panchayat Budhi Barlai, Janpad Panchayat Sanwer, District Indore, Signed by Sarpanch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</si>
</sst>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/>
    <xf numFmtId="0" fontId="16" fillId="0" borderId="1" xfId="0" applyFont="1" applyBorder="1"/>
    <xf numFmtId="4" fontId="16" fillId="0" borderId="1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6" sqref="L16"/>
    </sheetView>
  </sheetViews>
  <sheetFormatPr defaultRowHeight="16.5" x14ac:dyDescent="0.3"/>
  <cols>
    <col min="1" max="1" width="9.140625" style="38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4.5703125" style="7" customWidth="1"/>
    <col min="7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0">
        <v>4305</v>
      </c>
      <c r="D2" s="7" t="s">
        <v>44</v>
      </c>
      <c r="E2" s="4"/>
      <c r="F2" s="4"/>
      <c r="G2" s="25"/>
      <c r="H2" s="1" t="s">
        <v>39</v>
      </c>
      <c r="I2" s="60">
        <v>3500</v>
      </c>
      <c r="J2" s="60">
        <f>C2</f>
        <v>4305</v>
      </c>
      <c r="K2" s="60">
        <f>I3</f>
        <v>325</v>
      </c>
      <c r="L2" s="50">
        <f>J2*K2</f>
        <v>1399125</v>
      </c>
      <c r="O2" s="57" t="s">
        <v>35</v>
      </c>
      <c r="P2" s="58">
        <f>C28</f>
        <v>33763500</v>
      </c>
      <c r="R2" s="20">
        <f>P2*0.025/12</f>
        <v>70340.625</v>
      </c>
      <c r="S2" s="18" t="s">
        <v>34</v>
      </c>
    </row>
    <row r="3" spans="1:19" x14ac:dyDescent="0.3">
      <c r="B3" s="24" t="s">
        <v>6</v>
      </c>
      <c r="C3" s="49">
        <v>3500</v>
      </c>
      <c r="D3" s="15"/>
      <c r="E3" s="26"/>
      <c r="F3" s="26"/>
      <c r="G3" s="15"/>
      <c r="H3" s="1" t="s">
        <v>40</v>
      </c>
      <c r="I3" s="60">
        <f>MROUND(I2/10.764,1)</f>
        <v>325</v>
      </c>
      <c r="J3" s="60"/>
      <c r="K3" s="50"/>
      <c r="L3" s="50">
        <f>N11</f>
        <v>18696000</v>
      </c>
      <c r="O3" s="57" t="s">
        <v>35</v>
      </c>
      <c r="P3" s="58">
        <f>C28</f>
        <v>33763500</v>
      </c>
      <c r="Q3" s="7"/>
      <c r="R3" s="20">
        <f>P3*0.04/12</f>
        <v>112545</v>
      </c>
      <c r="S3" s="59" t="s">
        <v>36</v>
      </c>
    </row>
    <row r="4" spans="1:19" x14ac:dyDescent="0.3">
      <c r="B4" s="31" t="s">
        <v>18</v>
      </c>
      <c r="C4" s="50">
        <f>ROUND((C2*C3),0)</f>
        <v>15067500</v>
      </c>
      <c r="F4" s="22"/>
      <c r="G4" s="22"/>
      <c r="I4" s="50"/>
      <c r="J4" s="60"/>
      <c r="K4" s="50"/>
      <c r="L4" s="50">
        <f>SUM(L2:L3)</f>
        <v>20095125</v>
      </c>
      <c r="O4" s="57" t="s">
        <v>35</v>
      </c>
      <c r="P4" s="58">
        <f>C28</f>
        <v>33763500</v>
      </c>
      <c r="Q4" s="7"/>
      <c r="R4" s="20">
        <f>P4*0.033/12</f>
        <v>92849.625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6">
        <v>1</v>
      </c>
      <c r="B8" s="43"/>
      <c r="C8" s="42">
        <v>15580</v>
      </c>
      <c r="D8" s="47">
        <v>2021</v>
      </c>
      <c r="E8" s="47">
        <v>2023</v>
      </c>
      <c r="F8" s="47">
        <v>60</v>
      </c>
      <c r="G8" s="51">
        <v>1200</v>
      </c>
      <c r="H8" s="52">
        <f t="shared" ref="H8" si="0">E8-D8</f>
        <v>2</v>
      </c>
      <c r="I8" s="52">
        <f t="shared" ref="I8" si="1">F8-H8</f>
        <v>58</v>
      </c>
      <c r="J8" s="52">
        <f t="shared" ref="J8" si="2">IF(H8&gt;=5,90*H8/F8,0)</f>
        <v>0</v>
      </c>
      <c r="K8" s="52">
        <f t="shared" ref="K8" si="3">G8/100*J8</f>
        <v>0</v>
      </c>
      <c r="L8" s="52">
        <f t="shared" ref="L8" si="4">ROUND((G8-K8),0)</f>
        <v>1200</v>
      </c>
      <c r="M8" s="52">
        <f t="shared" ref="M8" si="5">O8-N8</f>
        <v>0</v>
      </c>
      <c r="N8" s="52">
        <f t="shared" ref="N8" si="6">ROUND((L8*C8),0)</f>
        <v>18696000</v>
      </c>
      <c r="O8" s="52">
        <f t="shared" ref="O8" si="7">ROUND((C8*G8),0)</f>
        <v>18696000</v>
      </c>
    </row>
    <row r="9" spans="1:19" s="11" customFormat="1" x14ac:dyDescent="0.25">
      <c r="A9" s="48">
        <v>2</v>
      </c>
      <c r="B9" s="43"/>
      <c r="C9" s="42">
        <v>0</v>
      </c>
      <c r="D9" s="47">
        <v>0</v>
      </c>
      <c r="E9" s="47">
        <v>0</v>
      </c>
      <c r="F9" s="47">
        <v>60</v>
      </c>
      <c r="G9" s="51">
        <v>0</v>
      </c>
      <c r="H9" s="52">
        <f t="shared" ref="H9:H10" si="8">E9-D9</f>
        <v>0</v>
      </c>
      <c r="I9" s="52">
        <f t="shared" ref="I9:I10" si="9">F9-H9</f>
        <v>60</v>
      </c>
      <c r="J9" s="52">
        <f t="shared" ref="J9:J10" si="10">IF(H9&gt;=5,90*H9/F9,0)</f>
        <v>0</v>
      </c>
      <c r="K9" s="52">
        <f t="shared" ref="K9:K10" si="11">G9/100*J9</f>
        <v>0</v>
      </c>
      <c r="L9" s="52">
        <f t="shared" ref="L9:L10" si="12">ROUND((G9-K9),0)</f>
        <v>0</v>
      </c>
      <c r="M9" s="52">
        <f t="shared" ref="M9:M10" si="13">O9-N9</f>
        <v>0</v>
      </c>
      <c r="N9" s="52">
        <f t="shared" ref="N9:N10" si="14">ROUND((L9*C9),0)</f>
        <v>0</v>
      </c>
      <c r="O9" s="52">
        <f t="shared" ref="O9:O10" si="15">ROUND((C9*G9),0)</f>
        <v>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>
        <v>60</v>
      </c>
      <c r="G10" s="51">
        <v>0</v>
      </c>
      <c r="H10" s="52">
        <f t="shared" si="8"/>
        <v>0</v>
      </c>
      <c r="I10" s="52">
        <f t="shared" si="9"/>
        <v>60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0</v>
      </c>
      <c r="N11" s="52">
        <f>SUM(N8:N10)</f>
        <v>18696000</v>
      </c>
      <c r="O11" s="52">
        <f>SUM(O8:O10)</f>
        <v>18696000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1" t="s">
        <v>20</v>
      </c>
      <c r="C13" s="71"/>
      <c r="D13" s="11"/>
      <c r="E13" s="11"/>
      <c r="F13" s="12"/>
      <c r="G13" s="12"/>
      <c r="H13" s="62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5">
        <v>0</v>
      </c>
      <c r="D14" s="11"/>
      <c r="E14" s="11"/>
      <c r="F14" s="61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9">
        <v>0</v>
      </c>
      <c r="D15" s="11"/>
      <c r="E15" s="11"/>
      <c r="F15" s="61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3">
        <f>ROUND((C14*C15),0)</f>
        <v>0</v>
      </c>
      <c r="D16" s="11"/>
      <c r="E16" s="11"/>
      <c r="F16" s="61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1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2" t="s">
        <v>15</v>
      </c>
      <c r="C18" s="73"/>
      <c r="D18" s="11"/>
      <c r="E18" s="11"/>
      <c r="F18" s="61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74" t="s">
        <v>45</v>
      </c>
      <c r="G20" s="75"/>
      <c r="H20" s="75"/>
      <c r="I20" s="75"/>
      <c r="J20" s="75"/>
      <c r="K20" s="76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26" t="s">
        <v>46</v>
      </c>
      <c r="G21" s="65"/>
      <c r="H21" s="26"/>
      <c r="I21" s="26"/>
      <c r="J21" s="26"/>
      <c r="K21" s="26"/>
      <c r="L21" s="7"/>
      <c r="N21" s="1"/>
      <c r="O21" s="1"/>
    </row>
    <row r="22" spans="1:15" x14ac:dyDescent="0.3">
      <c r="B22" s="38"/>
      <c r="C22" s="19"/>
      <c r="D22" s="9"/>
      <c r="E22" s="9"/>
      <c r="F22" s="26" t="s">
        <v>47</v>
      </c>
      <c r="G22" s="65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 t="s">
        <v>48</v>
      </c>
      <c r="G23" s="65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0">
        <f>C4</f>
        <v>15067500</v>
      </c>
      <c r="D24" s="19"/>
      <c r="E24" s="19"/>
      <c r="F24" s="69" t="s">
        <v>49</v>
      </c>
      <c r="G24" s="63"/>
      <c r="H24" s="26"/>
      <c r="I24" s="26"/>
      <c r="J24" s="63"/>
      <c r="K24" s="26"/>
      <c r="L24" s="7"/>
      <c r="N24" s="1"/>
      <c r="O24" s="1"/>
    </row>
    <row r="25" spans="1:15" x14ac:dyDescent="0.3">
      <c r="B25" s="2" t="s">
        <v>14</v>
      </c>
      <c r="C25" s="50">
        <f>N11</f>
        <v>18696000</v>
      </c>
      <c r="D25" s="19"/>
      <c r="E25" s="19"/>
      <c r="F25" s="63" t="s">
        <v>50</v>
      </c>
      <c r="G25" s="63" t="s">
        <v>51</v>
      </c>
      <c r="H25" s="26"/>
      <c r="I25" s="26"/>
      <c r="J25" s="63"/>
      <c r="K25" s="2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19"/>
      <c r="F26" s="63" t="s">
        <v>52</v>
      </c>
      <c r="G26" s="63" t="s">
        <v>53</v>
      </c>
      <c r="H26" s="63"/>
      <c r="I26" s="63"/>
      <c r="J26" s="26"/>
      <c r="K26" s="2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19"/>
      <c r="F27" s="70" t="s">
        <v>57</v>
      </c>
      <c r="G27" s="70"/>
      <c r="H27" s="70"/>
      <c r="I27" s="63"/>
      <c r="J27" s="26"/>
      <c r="K27" s="26"/>
      <c r="L27" s="20"/>
    </row>
    <row r="28" spans="1:15" x14ac:dyDescent="0.3">
      <c r="A28" s="1"/>
      <c r="B28" s="13" t="s">
        <v>8</v>
      </c>
      <c r="C28" s="56">
        <f>C24+C25+C26+C27</f>
        <v>33763500</v>
      </c>
      <c r="D28" s="18"/>
      <c r="F28" s="63" t="s">
        <v>54</v>
      </c>
      <c r="G28" s="26">
        <v>41</v>
      </c>
      <c r="H28" s="26">
        <v>95</v>
      </c>
      <c r="I28" s="26">
        <f>G28*H28</f>
        <v>3895</v>
      </c>
      <c r="J28" s="26"/>
      <c r="K28" s="26"/>
    </row>
    <row r="29" spans="1:15" x14ac:dyDescent="0.3">
      <c r="A29" s="1"/>
      <c r="B29" s="13" t="s">
        <v>9</v>
      </c>
      <c r="C29" s="56">
        <f>MROUND(C28*90%,1)</f>
        <v>30387150</v>
      </c>
      <c r="D29" s="20"/>
      <c r="F29" s="63" t="s">
        <v>55</v>
      </c>
      <c r="G29" s="26">
        <v>41</v>
      </c>
      <c r="H29" s="26">
        <v>95</v>
      </c>
      <c r="I29" s="26">
        <f t="shared" ref="I29:I31" si="16">G29*H29</f>
        <v>3895</v>
      </c>
      <c r="J29" s="26"/>
      <c r="K29" s="26"/>
    </row>
    <row r="30" spans="1:15" x14ac:dyDescent="0.3">
      <c r="A30" s="1"/>
      <c r="B30" s="13" t="s">
        <v>10</v>
      </c>
      <c r="C30" s="56">
        <f>MROUND(C28*80%,1)</f>
        <v>27010800</v>
      </c>
      <c r="D30" s="20"/>
      <c r="F30" s="66" t="s">
        <v>56</v>
      </c>
      <c r="G30" s="26">
        <v>41</v>
      </c>
      <c r="H30" s="26">
        <v>95</v>
      </c>
      <c r="I30" s="26">
        <f t="shared" si="16"/>
        <v>3895</v>
      </c>
      <c r="J30" s="68"/>
      <c r="K30" s="67"/>
    </row>
    <row r="31" spans="1:15" x14ac:dyDescent="0.3">
      <c r="A31" s="1"/>
      <c r="B31" s="2" t="s">
        <v>24</v>
      </c>
      <c r="C31" s="50">
        <f>O11</f>
        <v>18696000</v>
      </c>
      <c r="D31" s="30"/>
      <c r="F31" s="26" t="s">
        <v>58</v>
      </c>
      <c r="G31" s="26">
        <v>41</v>
      </c>
      <c r="H31" s="26">
        <v>95</v>
      </c>
      <c r="I31" s="26">
        <f t="shared" si="16"/>
        <v>3895</v>
      </c>
      <c r="J31" s="26"/>
      <c r="K31" s="26"/>
      <c r="O31" s="32"/>
    </row>
    <row r="32" spans="1:15" x14ac:dyDescent="0.3">
      <c r="A32" s="1"/>
      <c r="B32" s="13" t="s">
        <v>41</v>
      </c>
      <c r="C32" s="57">
        <f>MROUND(C31*0.85,1)</f>
        <v>15891600</v>
      </c>
      <c r="F32" s="26"/>
      <c r="G32" s="26"/>
      <c r="H32" s="26" t="s">
        <v>59</v>
      </c>
      <c r="I32" s="69">
        <f>SUM(I28:I31)</f>
        <v>15580</v>
      </c>
      <c r="J32" s="26"/>
      <c r="K32" s="26"/>
      <c r="O32" s="32"/>
    </row>
    <row r="33" spans="1:15" x14ac:dyDescent="0.3">
      <c r="A33" s="1"/>
      <c r="F33" s="69" t="s">
        <v>62</v>
      </c>
      <c r="G33" s="26"/>
      <c r="H33" s="26"/>
      <c r="I33" s="26"/>
      <c r="J33" s="26"/>
      <c r="K33" s="26"/>
      <c r="O33" s="32"/>
    </row>
    <row r="34" spans="1:15" x14ac:dyDescent="0.3">
      <c r="A34" s="1"/>
      <c r="F34" s="69" t="s">
        <v>63</v>
      </c>
      <c r="G34" s="26"/>
      <c r="H34" s="26"/>
      <c r="I34" s="26"/>
      <c r="J34" s="26"/>
      <c r="K34" s="26"/>
      <c r="L34" s="33"/>
      <c r="O34" s="32"/>
    </row>
    <row r="35" spans="1:15" x14ac:dyDescent="0.3">
      <c r="A35" s="1"/>
      <c r="F35" s="69" t="s">
        <v>60</v>
      </c>
      <c r="G35" s="26"/>
      <c r="H35" s="69" t="s">
        <v>61</v>
      </c>
      <c r="I35" s="26"/>
      <c r="J35" s="26"/>
      <c r="K35" s="26"/>
      <c r="L35" s="33"/>
      <c r="O35" s="32"/>
    </row>
    <row r="36" spans="1:15" x14ac:dyDescent="0.3">
      <c r="A36" s="1"/>
      <c r="F36" s="26"/>
      <c r="G36" s="26"/>
      <c r="H36" s="64"/>
      <c r="I36" s="64"/>
      <c r="J36" s="26"/>
      <c r="K36" s="26"/>
      <c r="L36" s="33"/>
      <c r="O36" s="32"/>
    </row>
    <row r="37" spans="1:15" x14ac:dyDescent="0.3">
      <c r="A37" s="1"/>
      <c r="F37" s="26"/>
      <c r="G37" s="26"/>
      <c r="H37" s="26"/>
      <c r="I37" s="26"/>
      <c r="J37" s="26"/>
      <c r="K37" s="26"/>
      <c r="L37" s="33"/>
      <c r="O37" s="32"/>
    </row>
    <row r="38" spans="1:15" x14ac:dyDescent="0.3">
      <c r="A38" s="1"/>
      <c r="F38" s="26"/>
      <c r="G38" s="26"/>
      <c r="H38" s="26"/>
      <c r="I38" s="26"/>
      <c r="J38" s="26"/>
      <c r="K38" s="26"/>
      <c r="L38" s="33"/>
      <c r="O38" s="32"/>
    </row>
    <row r="39" spans="1:15" x14ac:dyDescent="0.3">
      <c r="A39" s="1"/>
      <c r="F39" s="26"/>
      <c r="G39" s="26"/>
      <c r="H39" s="26"/>
      <c r="I39" s="26"/>
      <c r="J39" s="26"/>
      <c r="K39" s="26"/>
      <c r="L39" s="33"/>
      <c r="O39" s="32"/>
    </row>
    <row r="40" spans="1:15" x14ac:dyDescent="0.3">
      <c r="A40" s="1"/>
      <c r="L40" s="33"/>
      <c r="O40" s="32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4"/>
      <c r="G52" s="34"/>
      <c r="H52" s="34"/>
      <c r="I52" s="34"/>
      <c r="J52" s="13"/>
    </row>
    <row r="53" spans="1:10" x14ac:dyDescent="0.3">
      <c r="A53" s="1"/>
      <c r="B53" s="1"/>
      <c r="F53" s="32"/>
      <c r="G53" s="1"/>
      <c r="H53" s="32"/>
      <c r="I53" s="32"/>
    </row>
    <row r="54" spans="1:10" x14ac:dyDescent="0.3">
      <c r="A54" s="1"/>
      <c r="B54" s="1"/>
      <c r="F54" s="32"/>
      <c r="G54" s="32"/>
      <c r="H54" s="35"/>
      <c r="I54" s="35"/>
    </row>
    <row r="55" spans="1:10" x14ac:dyDescent="0.3">
      <c r="A55" s="1"/>
      <c r="B55" s="1"/>
      <c r="F55" s="32"/>
      <c r="G55" s="32"/>
      <c r="H55" s="32"/>
      <c r="I55" s="32"/>
    </row>
    <row r="56" spans="1:10" x14ac:dyDescent="0.3">
      <c r="A56" s="1"/>
      <c r="B56" s="1"/>
      <c r="F56" s="32"/>
      <c r="G56" s="36"/>
      <c r="H56" s="32"/>
      <c r="I56" s="32"/>
    </row>
    <row r="57" spans="1:10" x14ac:dyDescent="0.3">
      <c r="A57" s="1"/>
      <c r="B57" s="1"/>
      <c r="F57" s="32"/>
      <c r="G57" s="32"/>
      <c r="H57" s="32"/>
      <c r="I57" s="32"/>
    </row>
    <row r="58" spans="1:10" x14ac:dyDescent="0.3">
      <c r="A58" s="1"/>
      <c r="B58" s="1"/>
      <c r="F58" s="32"/>
      <c r="G58" s="32"/>
      <c r="H58" s="32"/>
      <c r="I58" s="32"/>
    </row>
    <row r="59" spans="1:10" x14ac:dyDescent="0.3">
      <c r="A59" s="1"/>
      <c r="B59" s="1"/>
      <c r="F59" s="32"/>
      <c r="G59" s="32"/>
      <c r="H59" s="32"/>
      <c r="I59" s="32"/>
    </row>
    <row r="60" spans="1:10" x14ac:dyDescent="0.3">
      <c r="A60" s="1"/>
      <c r="B60" s="1"/>
      <c r="F60" s="32"/>
      <c r="G60" s="32"/>
      <c r="H60" s="32"/>
      <c r="I60" s="32"/>
    </row>
    <row r="61" spans="1:10" x14ac:dyDescent="0.3">
      <c r="A61" s="1"/>
      <c r="B61" s="1"/>
      <c r="F61" s="32"/>
      <c r="G61" s="32"/>
      <c r="H61" s="32"/>
      <c r="I61" s="32"/>
    </row>
    <row r="62" spans="1:10" x14ac:dyDescent="0.3">
      <c r="A62" s="1"/>
      <c r="B62" s="1"/>
      <c r="F62" s="32"/>
      <c r="G62" s="32"/>
      <c r="H62" s="32"/>
      <c r="I62" s="32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2023-08-30T10:43:31Z</dcterms:modified>
</cp:coreProperties>
</file>